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onthly Statistical Bulletin\"/>
    </mc:Choice>
  </mc:AlternateContent>
  <xr:revisionPtr revIDLastSave="0" documentId="13_ncr:1_{B73E42CA-2725-47C0-A7EA-FA66DE162E35}" xr6:coauthVersionLast="47" xr6:coauthVersionMax="47" xr10:uidLastSave="{00000000-0000-0000-0000-000000000000}"/>
  <bookViews>
    <workbookView xWindow="28680" yWindow="-120" windowWidth="29040" windowHeight="17790" xr2:uid="{00000000-000D-0000-FFFF-FFFF00000000}"/>
  </bookViews>
  <sheets>
    <sheet name="7.1 Page" sheetId="25" r:id="rId1"/>
    <sheet name="7.1 Data" sheetId="21" r:id="rId2"/>
  </sheets>
  <definedNames>
    <definedName name="firstrow">'7.1 Data'!$L$11</definedName>
    <definedName name="lastrow">'7.1 Data'!$T$8</definedName>
    <definedName name="next_update">'7.1 Data'!$A$262</definedName>
    <definedName name="OLE_LINK1" localSheetId="0">'7.1 Page'!#REF!</definedName>
    <definedName name="_xlnm.Print_Area" localSheetId="0">'7.1 Page'!$A$1:$K$46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7" i="25" l="1"/>
  <c r="A255" i="21"/>
  <c r="A256" i="21" s="1"/>
  <c r="A257" i="21" s="1"/>
  <c r="F31" i="25"/>
  <c r="F25" i="25"/>
  <c r="F19" i="25"/>
  <c r="H43" i="25"/>
  <c r="D27" i="25"/>
  <c r="D28" i="25"/>
  <c r="E31" i="25"/>
  <c r="E32" i="25"/>
  <c r="E25" i="25"/>
  <c r="E26" i="25"/>
  <c r="D21" i="25"/>
  <c r="D20" i="25"/>
  <c r="D19" i="25"/>
  <c r="D22" i="25"/>
  <c r="E19" i="25"/>
  <c r="E20" i="25"/>
  <c r="M13" i="21" l="1"/>
  <c r="N13" i="21" s="1"/>
  <c r="O13" i="21" s="1"/>
  <c r="P13" i="21" s="1"/>
  <c r="L14" i="21"/>
  <c r="L15" i="21" s="1"/>
  <c r="L16" i="21" l="1"/>
  <c r="M16" i="21" s="1"/>
  <c r="N16" i="21" s="1"/>
  <c r="O16" i="21" s="1"/>
  <c r="P16" i="21" s="1"/>
  <c r="M15" i="21"/>
  <c r="N15" i="21" s="1"/>
  <c r="O15" i="21" s="1"/>
  <c r="P15" i="21" s="1"/>
  <c r="M14" i="21"/>
  <c r="N14" i="21" s="1"/>
  <c r="O14" i="21" s="1"/>
  <c r="P14" i="21" s="1"/>
  <c r="D33" i="25"/>
  <c r="D34" i="25"/>
  <c r="D26" i="25" l="1"/>
  <c r="A242" i="21" l="1"/>
  <c r="A243" i="21" s="1"/>
  <c r="A244" i="21" s="1"/>
  <c r="A245" i="21" s="1"/>
  <c r="A246" i="21" s="1"/>
  <c r="A247" i="21" s="1"/>
  <c r="E21" i="25" l="1"/>
  <c r="A248" i="21"/>
  <c r="E247" i="21"/>
  <c r="E243" i="21"/>
  <c r="E244" i="21"/>
  <c r="E245" i="21"/>
  <c r="E246" i="21"/>
  <c r="E242" i="21"/>
  <c r="D25" i="25"/>
  <c r="D32" i="25" l="1"/>
  <c r="D31" i="25"/>
  <c r="A249" i="21"/>
  <c r="E248" i="21"/>
  <c r="A250" i="21" l="1"/>
  <c r="E249" i="21"/>
  <c r="B241" i="21"/>
  <c r="B232" i="21"/>
  <c r="B233" i="21"/>
  <c r="B234" i="21"/>
  <c r="B235" i="21"/>
  <c r="B236" i="21"/>
  <c r="B237" i="21"/>
  <c r="B238" i="21"/>
  <c r="B239" i="21"/>
  <c r="B240" i="21"/>
  <c r="C240" i="21" l="1"/>
  <c r="D244" i="21"/>
  <c r="C244" i="21"/>
  <c r="D243" i="21"/>
  <c r="C243" i="21"/>
  <c r="C242" i="21"/>
  <c r="D242" i="21"/>
  <c r="A251" i="21"/>
  <c r="E250" i="21"/>
  <c r="C241" i="21"/>
  <c r="C237" i="21"/>
  <c r="D241" i="21"/>
  <c r="C236" i="21"/>
  <c r="C239" i="21"/>
  <c r="C238" i="21"/>
  <c r="D240" i="21"/>
  <c r="M8" i="21" l="1"/>
  <c r="N8" i="21"/>
  <c r="A252" i="21"/>
  <c r="E251" i="21"/>
  <c r="F32" i="25" s="1"/>
  <c r="B93" i="21"/>
  <c r="B94" i="21"/>
  <c r="B95" i="21"/>
  <c r="B96" i="21"/>
  <c r="B97" i="21"/>
  <c r="B98" i="21"/>
  <c r="B99" i="21"/>
  <c r="B100" i="21"/>
  <c r="B101" i="21"/>
  <c r="B102" i="21"/>
  <c r="B103" i="21"/>
  <c r="B104" i="21"/>
  <c r="B105" i="21"/>
  <c r="B106" i="21"/>
  <c r="B107" i="21"/>
  <c r="B108" i="21"/>
  <c r="B109" i="21"/>
  <c r="B110" i="21"/>
  <c r="B111" i="21"/>
  <c r="B112" i="21"/>
  <c r="B113" i="21"/>
  <c r="B114" i="21"/>
  <c r="B115" i="21"/>
  <c r="B116" i="21"/>
  <c r="B117" i="21"/>
  <c r="B118" i="21"/>
  <c r="B119" i="21"/>
  <c r="B120" i="21"/>
  <c r="B121" i="21"/>
  <c r="B122" i="21"/>
  <c r="B123" i="21"/>
  <c r="B124" i="21"/>
  <c r="B125" i="21"/>
  <c r="B126" i="21"/>
  <c r="B127" i="21"/>
  <c r="B128" i="21"/>
  <c r="B129" i="21"/>
  <c r="B130" i="21"/>
  <c r="B131" i="21"/>
  <c r="B132" i="21"/>
  <c r="B133" i="21"/>
  <c r="B134" i="21"/>
  <c r="B135" i="21"/>
  <c r="B136" i="21"/>
  <c r="B137" i="21"/>
  <c r="B138" i="21"/>
  <c r="B139" i="21"/>
  <c r="B140" i="21"/>
  <c r="B141" i="21"/>
  <c r="B142" i="21"/>
  <c r="B143" i="21"/>
  <c r="B144" i="21"/>
  <c r="B145" i="21"/>
  <c r="B146" i="21"/>
  <c r="B147" i="21"/>
  <c r="B148" i="21"/>
  <c r="B149" i="21"/>
  <c r="B150" i="21"/>
  <c r="B151" i="21"/>
  <c r="B152" i="21"/>
  <c r="B153" i="21"/>
  <c r="B154" i="21"/>
  <c r="B155" i="21"/>
  <c r="B156" i="21"/>
  <c r="B157" i="21"/>
  <c r="B158" i="21"/>
  <c r="B159" i="21"/>
  <c r="B160" i="21"/>
  <c r="B161" i="21"/>
  <c r="B162" i="21"/>
  <c r="B163" i="21"/>
  <c r="B164" i="21"/>
  <c r="B165" i="21"/>
  <c r="B166" i="21"/>
  <c r="B167" i="21"/>
  <c r="B168" i="21"/>
  <c r="B169" i="21"/>
  <c r="B170" i="21"/>
  <c r="B171" i="21"/>
  <c r="B172" i="21"/>
  <c r="B173" i="21"/>
  <c r="B174" i="21"/>
  <c r="B175" i="21"/>
  <c r="B176" i="21"/>
  <c r="B177" i="21"/>
  <c r="B178" i="21"/>
  <c r="B179" i="21"/>
  <c r="B180" i="21"/>
  <c r="B181" i="21"/>
  <c r="B182" i="21"/>
  <c r="B183" i="21"/>
  <c r="B184" i="21"/>
  <c r="B185" i="21"/>
  <c r="B186" i="21"/>
  <c r="B187" i="21"/>
  <c r="B188" i="21"/>
  <c r="B189" i="21"/>
  <c r="B190" i="21"/>
  <c r="B191" i="21"/>
  <c r="B192" i="21"/>
  <c r="B193" i="21"/>
  <c r="B194" i="21"/>
  <c r="B195" i="21"/>
  <c r="B196" i="21"/>
  <c r="B197" i="21"/>
  <c r="B198" i="21"/>
  <c r="B199" i="21"/>
  <c r="B200" i="21"/>
  <c r="B201" i="21"/>
  <c r="B202" i="21"/>
  <c r="B203" i="21"/>
  <c r="B204" i="21"/>
  <c r="B205" i="21"/>
  <c r="B206" i="21"/>
  <c r="B207" i="21"/>
  <c r="B208" i="21"/>
  <c r="B209" i="21"/>
  <c r="B210" i="21"/>
  <c r="B211" i="21"/>
  <c r="B212" i="21"/>
  <c r="B213" i="21"/>
  <c r="B214" i="21"/>
  <c r="B215" i="21"/>
  <c r="B216" i="21"/>
  <c r="B217" i="21"/>
  <c r="B218" i="21"/>
  <c r="B219" i="21"/>
  <c r="B220" i="21"/>
  <c r="B221" i="21"/>
  <c r="B222" i="21"/>
  <c r="B223" i="21"/>
  <c r="B224" i="21"/>
  <c r="B225" i="21"/>
  <c r="B226" i="21"/>
  <c r="B227" i="21"/>
  <c r="B228" i="21"/>
  <c r="C232" i="21" s="1"/>
  <c r="B229" i="21"/>
  <c r="C233" i="21" s="1"/>
  <c r="B230" i="21"/>
  <c r="C234" i="21" s="1"/>
  <c r="B231" i="21"/>
  <c r="C235" i="21" s="1"/>
  <c r="O8" i="21" l="1"/>
  <c r="P8" i="21"/>
  <c r="S8" i="21"/>
  <c r="Q8" i="21"/>
  <c r="R8" i="21"/>
  <c r="D17" i="25" s="1"/>
  <c r="L11" i="21" a="1"/>
  <c r="L11" i="21" s="1"/>
  <c r="E252" i="21"/>
  <c r="A253" i="21"/>
  <c r="D239" i="21"/>
  <c r="D238" i="21"/>
  <c r="C224" i="21"/>
  <c r="C225" i="21"/>
  <c r="C226" i="21"/>
  <c r="C227" i="21"/>
  <c r="E253" i="21" l="1"/>
  <c r="A254" i="21"/>
  <c r="E254" i="21" s="1"/>
  <c r="E17" i="25"/>
  <c r="C17" i="25"/>
  <c r="B17" i="25"/>
  <c r="D237" i="21"/>
  <c r="E22" i="25" l="1"/>
  <c r="E28" i="25"/>
  <c r="E34" i="25"/>
  <c r="E27" i="25"/>
  <c r="E33" i="25"/>
  <c r="D236" i="21"/>
  <c r="D235" i="21" l="1"/>
  <c r="D234" i="21" l="1"/>
  <c r="D233" i="21" l="1"/>
  <c r="D232" i="21" l="1"/>
  <c r="D231" i="21" l="1"/>
  <c r="C231" i="21"/>
  <c r="C230" i="21" l="1"/>
  <c r="D230" i="21"/>
  <c r="C102" i="21" l="1"/>
  <c r="C110" i="21"/>
  <c r="D94" i="21"/>
  <c r="D95" i="21"/>
  <c r="C96" i="21"/>
  <c r="D98" i="21"/>
  <c r="C99" i="21"/>
  <c r="D100" i="21"/>
  <c r="D101" i="21"/>
  <c r="D102" i="21"/>
  <c r="D103" i="21"/>
  <c r="D104" i="21"/>
  <c r="D105" i="21"/>
  <c r="D106" i="21"/>
  <c r="D107" i="21"/>
  <c r="D108" i="21"/>
  <c r="D109" i="21"/>
  <c r="D110" i="21"/>
  <c r="D111" i="21"/>
  <c r="D112" i="21"/>
  <c r="D113" i="21"/>
  <c r="D114" i="21"/>
  <c r="D115" i="21"/>
  <c r="D116" i="21"/>
  <c r="D117" i="21"/>
  <c r="D118" i="21"/>
  <c r="D119" i="21"/>
  <c r="D120" i="21"/>
  <c r="D121" i="21"/>
  <c r="D122" i="21"/>
  <c r="D123" i="21"/>
  <c r="D124" i="21"/>
  <c r="D125" i="21"/>
  <c r="D126" i="21"/>
  <c r="D127" i="21"/>
  <c r="D128" i="21"/>
  <c r="D129" i="21"/>
  <c r="D130" i="21"/>
  <c r="D131" i="21"/>
  <c r="D132" i="21"/>
  <c r="D133" i="21"/>
  <c r="D134" i="21"/>
  <c r="D136" i="21"/>
  <c r="D137" i="21"/>
  <c r="D138" i="21"/>
  <c r="D139" i="21"/>
  <c r="D140" i="21"/>
  <c r="D141" i="21"/>
  <c r="D142" i="21"/>
  <c r="D143" i="21"/>
  <c r="D144" i="21"/>
  <c r="D145" i="21"/>
  <c r="D146" i="21"/>
  <c r="D147" i="21"/>
  <c r="D148" i="21"/>
  <c r="D149" i="21"/>
  <c r="D150" i="21"/>
  <c r="D151" i="21"/>
  <c r="D152" i="21"/>
  <c r="D154" i="21"/>
  <c r="D155" i="21"/>
  <c r="D156" i="21"/>
  <c r="D157" i="21"/>
  <c r="D158" i="21"/>
  <c r="D159" i="21"/>
  <c r="D160" i="21"/>
  <c r="D162" i="21"/>
  <c r="D163" i="21"/>
  <c r="D164" i="21"/>
  <c r="D165" i="21"/>
  <c r="D166" i="21"/>
  <c r="D167" i="21"/>
  <c r="D168" i="21"/>
  <c r="D169" i="21"/>
  <c r="D170" i="21"/>
  <c r="D171" i="21"/>
  <c r="D172" i="21"/>
  <c r="D174" i="21"/>
  <c r="D175" i="21"/>
  <c r="D176" i="21"/>
  <c r="D177" i="21"/>
  <c r="D178" i="21"/>
  <c r="D179" i="21"/>
  <c r="D180" i="21"/>
  <c r="D181" i="21"/>
  <c r="D182" i="21"/>
  <c r="D183" i="21"/>
  <c r="D184" i="21"/>
  <c r="D185" i="21"/>
  <c r="D186" i="21"/>
  <c r="D187" i="21"/>
  <c r="D188" i="21"/>
  <c r="D189" i="21"/>
  <c r="D190" i="21"/>
  <c r="D191" i="21"/>
  <c r="D192" i="21"/>
  <c r="D193" i="21"/>
  <c r="D194" i="21"/>
  <c r="D195" i="21"/>
  <c r="D196" i="21"/>
  <c r="D197" i="21"/>
  <c r="D198" i="21"/>
  <c r="D199" i="21"/>
  <c r="D200" i="21"/>
  <c r="D201" i="21"/>
  <c r="D202" i="21"/>
  <c r="D203" i="21"/>
  <c r="D204" i="21"/>
  <c r="D205" i="21"/>
  <c r="D206" i="21"/>
  <c r="D207" i="21"/>
  <c r="D208" i="21"/>
  <c r="D209" i="21"/>
  <c r="D210" i="21"/>
  <c r="D211" i="21"/>
  <c r="C212" i="21"/>
  <c r="C213" i="21"/>
  <c r="C215" i="21"/>
  <c r="D93" i="21"/>
  <c r="C214" i="21"/>
  <c r="C219" i="21"/>
  <c r="C218" i="21"/>
  <c r="D228" i="21" l="1"/>
  <c r="C216" i="21"/>
  <c r="D219" i="21"/>
  <c r="D222" i="21"/>
  <c r="D214" i="21"/>
  <c r="D225" i="21"/>
  <c r="C229" i="21"/>
  <c r="D229" i="21"/>
  <c r="D221" i="21"/>
  <c r="C217" i="21"/>
  <c r="C98" i="21"/>
  <c r="C206" i="21"/>
  <c r="C174" i="21"/>
  <c r="C142" i="21"/>
  <c r="D220" i="21"/>
  <c r="C194" i="21"/>
  <c r="C162" i="21"/>
  <c r="C130" i="21"/>
  <c r="D223" i="21"/>
  <c r="D215" i="21"/>
  <c r="D135" i="21"/>
  <c r="C190" i="21"/>
  <c r="C158" i="21"/>
  <c r="C126" i="21"/>
  <c r="D227" i="21"/>
  <c r="D226" i="21"/>
  <c r="D218" i="21"/>
  <c r="C210" i="21"/>
  <c r="C178" i="21"/>
  <c r="C146" i="21"/>
  <c r="C114" i="21"/>
  <c r="C111" i="21"/>
  <c r="C106" i="21"/>
  <c r="C100" i="21"/>
  <c r="C207" i="21"/>
  <c r="C202" i="21"/>
  <c r="C196" i="21"/>
  <c r="C191" i="21"/>
  <c r="C186" i="21"/>
  <c r="C180" i="21"/>
  <c r="C175" i="21"/>
  <c r="C170" i="21"/>
  <c r="C164" i="21"/>
  <c r="C159" i="21"/>
  <c r="C154" i="21"/>
  <c r="C148" i="21"/>
  <c r="C143" i="21"/>
  <c r="C138" i="21"/>
  <c r="C132" i="21"/>
  <c r="C127" i="21"/>
  <c r="C122" i="21"/>
  <c r="C116" i="21"/>
  <c r="D212" i="21"/>
  <c r="D161" i="21"/>
  <c r="D153" i="21"/>
  <c r="C97" i="21"/>
  <c r="C104" i="21"/>
  <c r="C211" i="21"/>
  <c r="C200" i="21"/>
  <c r="C195" i="21"/>
  <c r="C184" i="21"/>
  <c r="C179" i="21"/>
  <c r="C168" i="21"/>
  <c r="C163" i="21"/>
  <c r="C152" i="21"/>
  <c r="C147" i="21"/>
  <c r="C136" i="21"/>
  <c r="C131" i="21"/>
  <c r="C120" i="21"/>
  <c r="C115" i="21"/>
  <c r="D216" i="21"/>
  <c r="D99" i="21"/>
  <c r="C108" i="21"/>
  <c r="C103" i="21"/>
  <c r="C204" i="21"/>
  <c r="C199" i="21"/>
  <c r="C188" i="21"/>
  <c r="C183" i="21"/>
  <c r="C172" i="21"/>
  <c r="C167" i="21"/>
  <c r="C156" i="21"/>
  <c r="C151" i="21"/>
  <c r="C140" i="21"/>
  <c r="C135" i="21"/>
  <c r="C124" i="21"/>
  <c r="C119" i="21"/>
  <c r="C228" i="21"/>
  <c r="D173" i="21"/>
  <c r="C112" i="21"/>
  <c r="C107" i="21"/>
  <c r="C208" i="21"/>
  <c r="C203" i="21"/>
  <c r="C198" i="21"/>
  <c r="C192" i="21"/>
  <c r="C187" i="21"/>
  <c r="C182" i="21"/>
  <c r="C176" i="21"/>
  <c r="C171" i="21"/>
  <c r="C166" i="21"/>
  <c r="C160" i="21"/>
  <c r="C155" i="21"/>
  <c r="C150" i="21"/>
  <c r="C144" i="21"/>
  <c r="C139" i="21"/>
  <c r="C134" i="21"/>
  <c r="C128" i="21"/>
  <c r="C123" i="21"/>
  <c r="C118" i="21"/>
  <c r="D224" i="21"/>
  <c r="D97" i="21"/>
  <c r="C109" i="21"/>
  <c r="C105" i="21"/>
  <c r="C101" i="21"/>
  <c r="C209" i="21"/>
  <c r="C205" i="21"/>
  <c r="C201" i="21"/>
  <c r="C197" i="21"/>
  <c r="C193" i="21"/>
  <c r="C189" i="21"/>
  <c r="C185" i="21"/>
  <c r="C181" i="21"/>
  <c r="C177" i="21"/>
  <c r="C173" i="21"/>
  <c r="C169" i="21"/>
  <c r="C165" i="21"/>
  <c r="C161" i="21"/>
  <c r="C157" i="21"/>
  <c r="C153" i="21"/>
  <c r="C149" i="21"/>
  <c r="C145" i="21"/>
  <c r="C141" i="21"/>
  <c r="C137" i="21"/>
  <c r="C133" i="21"/>
  <c r="C129" i="21"/>
  <c r="C125" i="21"/>
  <c r="C121" i="21"/>
  <c r="C117" i="21"/>
  <c r="C113" i="21"/>
  <c r="D217" i="21"/>
  <c r="D213" i="21"/>
  <c r="C220" i="21"/>
  <c r="C221" i="21"/>
  <c r="C222" i="21"/>
  <c r="C223" i="21"/>
  <c r="C93" i="21" l="1"/>
  <c r="C94" i="21"/>
  <c r="C95" i="21"/>
  <c r="D96" i="21"/>
  <c r="D92" i="21"/>
  <c r="D91" i="21"/>
  <c r="D90" i="21"/>
  <c r="D89" i="21"/>
  <c r="D88" i="21"/>
  <c r="D87" i="21"/>
  <c r="D86" i="21"/>
  <c r="D85" i="21"/>
  <c r="D84" i="21"/>
  <c r="D83" i="21"/>
  <c r="D82" i="21"/>
  <c r="D81" i="21"/>
  <c r="D80" i="21"/>
  <c r="D79" i="21"/>
  <c r="D78" i="21"/>
  <c r="D77" i="21"/>
  <c r="D76" i="21"/>
  <c r="D75" i="21"/>
  <c r="D74" i="21"/>
  <c r="D73" i="21"/>
  <c r="D72" i="21"/>
  <c r="D71" i="21"/>
  <c r="D70" i="21"/>
  <c r="D69" i="21"/>
  <c r="D68" i="21"/>
  <c r="D67" i="21"/>
  <c r="D66" i="21"/>
  <c r="D65" i="21"/>
  <c r="D64" i="21"/>
  <c r="D63" i="21"/>
  <c r="D62" i="21"/>
  <c r="D61" i="21"/>
  <c r="D60" i="21"/>
  <c r="D59" i="21"/>
  <c r="D58" i="21"/>
  <c r="D57" i="21"/>
  <c r="D56" i="21"/>
  <c r="D55" i="21"/>
  <c r="D54" i="21"/>
  <c r="D53" i="21"/>
  <c r="D52" i="21"/>
  <c r="D51" i="21"/>
  <c r="D50" i="21"/>
  <c r="D49" i="21"/>
  <c r="D48" i="21"/>
  <c r="D47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C92" i="21"/>
  <c r="C91" i="21"/>
  <c r="C90" i="21"/>
  <c r="C89" i="21"/>
  <c r="C88" i="21"/>
  <c r="C87" i="21"/>
  <c r="C86" i="21"/>
  <c r="C85" i="21"/>
  <c r="C84" i="21"/>
  <c r="C83" i="21"/>
  <c r="C82" i="21"/>
  <c r="C81" i="21"/>
  <c r="C80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C56" i="21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</calcChain>
</file>

<file path=xl/sharedStrings.xml><?xml version="1.0" encoding="utf-8"?>
<sst xmlns="http://schemas.openxmlformats.org/spreadsheetml/2006/main" count="118" uniqueCount="102">
  <si>
    <t>Estimated Resident Population</t>
  </si>
  <si>
    <t>-</t>
  </si>
  <si>
    <t>Jun 01</t>
  </si>
  <si>
    <t>Jun 02</t>
  </si>
  <si>
    <t>Jun 03</t>
  </si>
  <si>
    <t>Jun 04</t>
  </si>
  <si>
    <t>Jun 05</t>
  </si>
  <si>
    <t>1959–60</t>
  </si>
  <si>
    <t>1960–61</t>
  </si>
  <si>
    <t>1961–62</t>
  </si>
  <si>
    <t>1962–63</t>
  </si>
  <si>
    <t>1963–64</t>
  </si>
  <si>
    <t>1964–65</t>
  </si>
  <si>
    <t>1965–66</t>
  </si>
  <si>
    <t>1966–67</t>
  </si>
  <si>
    <t>1967–68</t>
  </si>
  <si>
    <t>1968–69</t>
  </si>
  <si>
    <t>1969–70</t>
  </si>
  <si>
    <t>1970–71</t>
  </si>
  <si>
    <t>1971–72</t>
  </si>
  <si>
    <t>1972–73</t>
  </si>
  <si>
    <t>1973–74</t>
  </si>
  <si>
    <t>1974–75</t>
  </si>
  <si>
    <t>1975–76</t>
  </si>
  <si>
    <t>1976–77</t>
  </si>
  <si>
    <t>1977–78</t>
  </si>
  <si>
    <t>1978–79</t>
  </si>
  <si>
    <t>1979–80</t>
  </si>
  <si>
    <t>1980–81</t>
  </si>
  <si>
    <t>1981–82</t>
  </si>
  <si>
    <t>1982–83</t>
  </si>
  <si>
    <t>1983–84</t>
  </si>
  <si>
    <t>1984–85</t>
  </si>
  <si>
    <t>1985–86</t>
  </si>
  <si>
    <t>1986–87</t>
  </si>
  <si>
    <t>1987–88</t>
  </si>
  <si>
    <t>1988–89</t>
  </si>
  <si>
    <t>1989–90</t>
  </si>
  <si>
    <t>1990–91</t>
  </si>
  <si>
    <t>1991–92</t>
  </si>
  <si>
    <t>1992–93</t>
  </si>
  <si>
    <t>1993–94</t>
  </si>
  <si>
    <t>1994–95</t>
  </si>
  <si>
    <t>1995–96</t>
  </si>
  <si>
    <t>1996–97</t>
  </si>
  <si>
    <t>1997–98</t>
  </si>
  <si>
    <t>1998–99</t>
  </si>
  <si>
    <t>1999–00</t>
  </si>
  <si>
    <t>2000–01</t>
  </si>
  <si>
    <t>2001–02</t>
  </si>
  <si>
    <t>2002–03</t>
  </si>
  <si>
    <t>2003–04</t>
  </si>
  <si>
    <t>2004–05</t>
  </si>
  <si>
    <t>2005–06</t>
  </si>
  <si>
    <t>Estimated Resident Population ('000)</t>
  </si>
  <si>
    <t>2006–07</t>
  </si>
  <si>
    <t>2007–08</t>
  </si>
  <si>
    <t xml:space="preserve">Source: 3101.0 - Australian Demographic Statistics, Table 1 </t>
  </si>
  <si>
    <t>2008–09</t>
  </si>
  <si>
    <t>2009–10</t>
  </si>
  <si>
    <t>2010–11</t>
  </si>
  <si>
    <t>Growth on previous year: annual change ('000)</t>
  </si>
  <si>
    <t>Growth on previous year: annual change (%)</t>
  </si>
  <si>
    <t>2011–12</t>
  </si>
  <si>
    <t>2012–13</t>
  </si>
  <si>
    <t>2013–14</t>
  </si>
  <si>
    <t>(a) At the end of the quarter.</t>
  </si>
  <si>
    <t>June</t>
  </si>
  <si>
    <t>March</t>
  </si>
  <si>
    <t>December</t>
  </si>
  <si>
    <t>September</t>
  </si>
  <si>
    <t>Annual change – per cent</t>
  </si>
  <si>
    <t>Annual change – '000</t>
  </si>
  <si>
    <t>Estimated resident population (a) – '000</t>
  </si>
  <si>
    <t>Quarter</t>
  </si>
  <si>
    <t>2014–15</t>
  </si>
  <si>
    <t>2015-16</t>
  </si>
  <si>
    <t>2016-17</t>
  </si>
  <si>
    <t>2017-18</t>
  </si>
  <si>
    <t>FOR THE TABLE:</t>
  </si>
  <si>
    <t>Year</t>
  </si>
  <si>
    <t>Month</t>
  </si>
  <si>
    <t>Fin Yrs</t>
  </si>
  <si>
    <t>Last required row</t>
  </si>
  <si>
    <t>Latest  data:</t>
  </si>
  <si>
    <t>First required row</t>
  </si>
  <si>
    <t>Table Offset Matrix</t>
  </si>
  <si>
    <t>Related publications</t>
  </si>
  <si>
    <t>Source:</t>
  </si>
  <si>
    <r>
      <t xml:space="preserve">ABS, </t>
    </r>
    <r>
      <rPr>
        <i/>
        <sz val="8"/>
        <color rgb="FF398BCA"/>
        <rFont val="Calibri"/>
        <family val="2"/>
      </rPr>
      <t>Australian historical population statistics</t>
    </r>
    <r>
      <rPr>
        <sz val="8"/>
        <color rgb="FF398BCA"/>
        <rFont val="Calibri"/>
        <family val="2"/>
      </rPr>
      <t>, cat. no. 3105.0.65.001</t>
    </r>
  </si>
  <si>
    <r>
      <t xml:space="preserve">ABS, </t>
    </r>
    <r>
      <rPr>
        <i/>
        <sz val="8"/>
        <color rgb="FF398BCA"/>
        <rFont val="Calibri"/>
        <family val="2"/>
      </rPr>
      <t>Population projections</t>
    </r>
    <r>
      <rPr>
        <sz val="8"/>
        <color rgb="FF398BCA"/>
        <rFont val="Calibri"/>
        <family val="2"/>
      </rPr>
      <t>, cat. no. 3222.0</t>
    </r>
  </si>
  <si>
    <r>
      <t xml:space="preserve">ABS, </t>
    </r>
    <r>
      <rPr>
        <i/>
        <sz val="8"/>
        <color rgb="FF398BCA"/>
        <rFont val="Calibri"/>
        <family val="2"/>
      </rPr>
      <t>Regional population growth,</t>
    </r>
    <r>
      <rPr>
        <sz val="8"/>
        <color rgb="FF398BCA"/>
        <rFont val="Calibri"/>
        <family val="2"/>
      </rPr>
      <t xml:space="preserve"> cat. no. 3218.0</t>
    </r>
  </si>
  <si>
    <r>
      <t xml:space="preserve">ABS, </t>
    </r>
    <r>
      <rPr>
        <i/>
        <sz val="8"/>
        <color rgb="FF398BCA"/>
        <rFont val="Calibri"/>
        <family val="2"/>
      </rPr>
      <t>Population by age and sex, regions of Australia</t>
    </r>
    <r>
      <rPr>
        <sz val="8"/>
        <color rgb="FF398BCA"/>
        <rFont val="Calibri"/>
        <family val="2"/>
      </rPr>
      <t>, cat. no. 3235.0</t>
    </r>
  </si>
  <si>
    <t>https://www.abs.gov.au/statistics/people/population/national-state-and-territory-population/latest-release</t>
  </si>
  <si>
    <t>Source: Population and components of change - national</t>
  </si>
  <si>
    <r>
      <t xml:space="preserve"> ABS, </t>
    </r>
    <r>
      <rPr>
        <i/>
        <sz val="8"/>
        <color rgb="FF398BCA"/>
        <rFont val="Calibri"/>
        <family val="2"/>
      </rPr>
      <t>Population and components of change - national</t>
    </r>
    <r>
      <rPr>
        <sz val="8"/>
        <color rgb="FF398BCA"/>
        <rFont val="Calibri"/>
        <family val="2"/>
      </rPr>
      <t>, cat. no. 3101.0</t>
    </r>
  </si>
  <si>
    <t>Data published:</t>
  </si>
  <si>
    <t>next update</t>
  </si>
  <si>
    <t>Next update of Source data due:</t>
  </si>
  <si>
    <t>7.1 Estimated Resident Population</t>
  </si>
  <si>
    <t>Revised from Sept 2019</t>
  </si>
  <si>
    <t>2021-22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</si>
</sst>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64" formatCode="General_)"/>
    <numFmt numFmtId="165" formatCode="0_)"/>
    <numFmt numFmtId="166" formatCode="###\ ##0.0"/>
    <numFmt numFmtId="167" formatCode="mmm\ yy"/>
    <numFmt numFmtId="168" formatCode="0.00;\-0.00;0.00;@"/>
    <numFmt numFmtId="169" formatCode="0.0"/>
    <numFmt numFmtId="170" formatCode="d\ mmmm\ yyyy"/>
    <numFmt numFmtId="171" formatCode="####0.0"/>
    <numFmt numFmtId="172" formatCode="_-* #,##0_-;\-* #,##0_-;_-* &quot;-&quot;??_-;_-@_-"/>
    <numFmt numFmtId="173" formatCode="_-* #,##0.0_-;\-* #,##0.0_-;_-* &quot;-&quot;??_-;_-@_-"/>
    <numFmt numFmtId="174" formatCode="[$-C09]dd\-mmmm\-yyyy;@"/>
    <numFmt numFmtId="175" formatCode="#,##0.0_ ;\-#,##0.0\ "/>
    <numFmt numFmtId="176" formatCode="[$$-C09]#,##0.00;[Red]&quot;-&quot;[$$-C09]#,##0.00"/>
    <numFmt numFmtId="177" formatCode="mmm\-yyyy"/>
    <numFmt numFmtId="178" formatCode="0.0;\-0.0;0.0;@"/>
  </numFmts>
  <fonts count="3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alibri"/>
      <family val="2"/>
      <scheme val="minor"/>
    </font>
    <font>
      <u/>
      <sz val="10"/>
      <color indexed="12"/>
      <name val="Arial"/>
      <family val="2"/>
    </font>
    <font>
      <sz val="9"/>
      <name val="Geneva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10"/>
      <color indexed="12"/>
      <name val="Calibri"/>
      <family val="2"/>
      <scheme val="minor"/>
    </font>
    <font>
      <b/>
      <sz val="8"/>
      <name val="Calibri"/>
      <family val="2"/>
      <scheme val="minor"/>
    </font>
    <font>
      <sz val="10"/>
      <name val="Arial"/>
      <family val="2"/>
    </font>
    <font>
      <sz val="9"/>
      <name val="Times New Roman"/>
      <family val="1"/>
    </font>
    <font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rgb="FF398BCA"/>
      <name val="Calibri"/>
      <family val="2"/>
      <scheme val="minor"/>
    </font>
    <font>
      <sz val="10"/>
      <color rgb="FF398BCA"/>
      <name val="Calibri"/>
      <family val="2"/>
      <scheme val="minor"/>
    </font>
    <font>
      <b/>
      <sz val="9"/>
      <name val="Calibri"/>
      <family val="2"/>
    </font>
    <font>
      <sz val="8"/>
      <color rgb="FF398BCA"/>
      <name val="Calibri"/>
      <family val="2"/>
    </font>
    <font>
      <i/>
      <sz val="8"/>
      <color rgb="FF398BCA"/>
      <name val="Calibri"/>
      <family val="2"/>
    </font>
    <font>
      <sz val="10"/>
      <name val="Segoe U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b/>
      <i/>
      <u/>
      <sz val="11"/>
      <color theme="1"/>
      <name val="Arial"/>
      <family val="2"/>
    </font>
    <font>
      <b/>
      <i/>
      <sz val="16"/>
      <color rgb="FF000000"/>
      <name val="Arial"/>
      <family val="2"/>
    </font>
    <font>
      <b/>
      <i/>
      <u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33C59"/>
        <bgColor indexed="64"/>
      </patternFill>
    </fill>
    <fill>
      <patternFill patternType="solid">
        <fgColor rgb="FFDCE6EE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rgb="FF398BCA"/>
      </bottom>
      <diagonal/>
    </border>
  </borders>
  <cellStyleXfs count="25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" fillId="0" borderId="0"/>
    <xf numFmtId="0" fontId="6" fillId="0" borderId="0"/>
    <xf numFmtId="0" fontId="2" fillId="0" borderId="0"/>
    <xf numFmtId="9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27" fillId="0" borderId="0" applyNumberFormat="0" applyFill="0" applyBorder="0" applyAlignment="0" applyProtection="0"/>
    <xf numFmtId="0" fontId="28" fillId="0" borderId="0"/>
    <xf numFmtId="0" fontId="29" fillId="0" borderId="0">
      <alignment horizontal="center"/>
    </xf>
    <xf numFmtId="0" fontId="29" fillId="0" borderId="0">
      <alignment horizontal="center" textRotation="90"/>
    </xf>
    <xf numFmtId="0" fontId="30" fillId="0" borderId="0" applyNumberFormat="0" applyFill="0" applyBorder="0" applyAlignment="0" applyProtection="0"/>
    <xf numFmtId="0" fontId="31" fillId="0" borderId="0"/>
    <xf numFmtId="176" fontId="31" fillId="0" borderId="0"/>
    <xf numFmtId="0" fontId="32" fillId="0" borderId="0" applyNumberFormat="0" applyFill="0" applyBorder="0" applyProtection="0">
      <alignment horizontal="center"/>
    </xf>
    <xf numFmtId="0" fontId="32" fillId="0" borderId="0" applyNumberFormat="0" applyFill="0" applyBorder="0" applyProtection="0">
      <alignment horizontal="center" textRotation="90"/>
    </xf>
    <xf numFmtId="0" fontId="33" fillId="0" borderId="0" applyNumberFormat="0" applyFill="0" applyBorder="0" applyAlignment="0" applyProtection="0"/>
    <xf numFmtId="176" fontId="33" fillId="0" borderId="0" applyFill="0" applyBorder="0" applyAlignment="0" applyProtection="0"/>
  </cellStyleXfs>
  <cellXfs count="89">
    <xf numFmtId="0" fontId="0" fillId="0" borderId="0" xfId="0"/>
    <xf numFmtId="0" fontId="4" fillId="0" borderId="0" xfId="2" applyFont="1" applyBorder="1"/>
    <xf numFmtId="0" fontId="7" fillId="0" borderId="0" xfId="2" applyFont="1" applyBorder="1"/>
    <xf numFmtId="0" fontId="8" fillId="0" borderId="0" xfId="0" applyNumberFormat="1" applyFont="1"/>
    <xf numFmtId="0" fontId="7" fillId="0" borderId="0" xfId="0" applyNumberFormat="1" applyFont="1"/>
    <xf numFmtId="2" fontId="7" fillId="0" borderId="0" xfId="0" applyNumberFormat="1" applyFont="1"/>
    <xf numFmtId="0" fontId="7" fillId="0" borderId="0" xfId="0" applyNumberFormat="1" applyFont="1" applyAlignment="1">
      <alignment horizontal="right" wrapText="1"/>
    </xf>
    <xf numFmtId="2" fontId="7" fillId="0" borderId="0" xfId="0" applyNumberFormat="1" applyFont="1" applyAlignment="1">
      <alignment horizontal="right" wrapText="1"/>
    </xf>
    <xf numFmtId="0" fontId="7" fillId="0" borderId="0" xfId="0" applyNumberFormat="1" applyFont="1" applyAlignment="1">
      <alignment horizontal="right"/>
    </xf>
    <xf numFmtId="169" fontId="7" fillId="0" borderId="0" xfId="0" applyNumberFormat="1" applyFont="1"/>
    <xf numFmtId="43" fontId="7" fillId="0" borderId="0" xfId="0" applyNumberFormat="1" applyFont="1"/>
    <xf numFmtId="0" fontId="7" fillId="0" borderId="0" xfId="0" applyNumberFormat="1" applyFont="1" applyBorder="1" applyAlignment="1"/>
    <xf numFmtId="164" fontId="7" fillId="0" borderId="0" xfId="0" applyNumberFormat="1" applyFont="1" applyProtection="1"/>
    <xf numFmtId="165" fontId="7" fillId="0" borderId="0" xfId="0" applyNumberFormat="1" applyFont="1" applyProtection="1"/>
    <xf numFmtId="0" fontId="7" fillId="0" borderId="0" xfId="0" applyFont="1"/>
    <xf numFmtId="168" fontId="7" fillId="0" borderId="0" xfId="0" applyNumberFormat="1" applyFont="1" applyAlignment="1"/>
    <xf numFmtId="173" fontId="4" fillId="0" borderId="0" xfId="0" applyNumberFormat="1" applyFont="1"/>
    <xf numFmtId="0" fontId="7" fillId="2" borderId="2" xfId="0" applyNumberFormat="1" applyFont="1" applyFill="1" applyBorder="1"/>
    <xf numFmtId="0" fontId="8" fillId="2" borderId="3" xfId="0" applyNumberFormat="1" applyFont="1" applyFill="1" applyBorder="1" applyAlignment="1">
      <alignment horizontal="right"/>
    </xf>
    <xf numFmtId="0" fontId="8" fillId="2" borderId="4" xfId="0" applyNumberFormat="1" applyFont="1" applyFill="1" applyBorder="1" applyAlignment="1">
      <alignment horizontal="right"/>
    </xf>
    <xf numFmtId="0" fontId="8" fillId="2" borderId="2" xfId="0" applyNumberFormat="1" applyFont="1" applyFill="1" applyBorder="1" applyAlignment="1">
      <alignment horizontal="right"/>
    </xf>
    <xf numFmtId="0" fontId="7" fillId="0" borderId="3" xfId="0" applyNumberFormat="1" applyFont="1" applyBorder="1"/>
    <xf numFmtId="0" fontId="7" fillId="0" borderId="4" xfId="0" applyNumberFormat="1" applyFont="1" applyBorder="1"/>
    <xf numFmtId="0" fontId="8" fillId="0" borderId="5" xfId="0" applyNumberFormat="1" applyFont="1" applyBorder="1"/>
    <xf numFmtId="0" fontId="8" fillId="2" borderId="6" xfId="0" applyNumberFormat="1" applyFont="1" applyFill="1" applyBorder="1" applyAlignment="1">
      <alignment horizontal="right"/>
    </xf>
    <xf numFmtId="0" fontId="7" fillId="2" borderId="7" xfId="0" applyNumberFormat="1" applyFont="1" applyFill="1" applyBorder="1"/>
    <xf numFmtId="0" fontId="7" fillId="2" borderId="8" xfId="0" applyNumberFormat="1" applyFont="1" applyFill="1" applyBorder="1"/>
    <xf numFmtId="0" fontId="7" fillId="2" borderId="6" xfId="0" applyNumberFormat="1" applyFont="1" applyFill="1" applyBorder="1" applyAlignment="1">
      <alignment horizontal="right"/>
    </xf>
    <xf numFmtId="0" fontId="7" fillId="2" borderId="7" xfId="0" applyNumberFormat="1" applyFont="1" applyFill="1" applyBorder="1" applyAlignment="1">
      <alignment horizontal="right"/>
    </xf>
    <xf numFmtId="0" fontId="7" fillId="2" borderId="8" xfId="0" applyNumberFormat="1" applyFont="1" applyFill="1" applyBorder="1" applyAlignment="1">
      <alignment horizontal="right"/>
    </xf>
    <xf numFmtId="0" fontId="8" fillId="3" borderId="9" xfId="0" applyNumberFormat="1" applyFont="1" applyFill="1" applyBorder="1"/>
    <xf numFmtId="0" fontId="8" fillId="0" borderId="2" xfId="0" applyNumberFormat="1" applyFont="1" applyBorder="1"/>
    <xf numFmtId="0" fontId="8" fillId="3" borderId="1" xfId="0" applyNumberFormat="1" applyFont="1" applyFill="1" applyBorder="1"/>
    <xf numFmtId="0" fontId="7" fillId="0" borderId="0" xfId="0" applyNumberFormat="1" applyFont="1" applyBorder="1"/>
    <xf numFmtId="0" fontId="7" fillId="0" borderId="10" xfId="0" applyNumberFormat="1" applyFont="1" applyBorder="1"/>
    <xf numFmtId="0" fontId="8" fillId="0" borderId="1" xfId="0" applyNumberFormat="1" applyFont="1" applyBorder="1"/>
    <xf numFmtId="0" fontId="7" fillId="3" borderId="1" xfId="0" applyNumberFormat="1" applyFont="1" applyFill="1" applyBorder="1"/>
    <xf numFmtId="0" fontId="7" fillId="3" borderId="0" xfId="0" applyNumberFormat="1" applyFont="1" applyFill="1" applyBorder="1"/>
    <xf numFmtId="0" fontId="7" fillId="3" borderId="10" xfId="0" applyNumberFormat="1" applyFont="1" applyFill="1" applyBorder="1"/>
    <xf numFmtId="0" fontId="7" fillId="3" borderId="6" xfId="0" applyNumberFormat="1" applyFont="1" applyFill="1" applyBorder="1"/>
    <xf numFmtId="0" fontId="7" fillId="3" borderId="7" xfId="0" applyNumberFormat="1" applyFont="1" applyFill="1" applyBorder="1"/>
    <xf numFmtId="0" fontId="7" fillId="3" borderId="8" xfId="0" applyNumberFormat="1" applyFont="1" applyFill="1" applyBorder="1"/>
    <xf numFmtId="166" fontId="7" fillId="0" borderId="0" xfId="2" applyNumberFormat="1" applyFont="1" applyBorder="1"/>
    <xf numFmtId="166" fontId="4" fillId="0" borderId="0" xfId="2" applyNumberFormat="1" applyFont="1" applyBorder="1"/>
    <xf numFmtId="0" fontId="7" fillId="0" borderId="0" xfId="2" applyFont="1" applyFill="1" applyBorder="1"/>
    <xf numFmtId="171" fontId="7" fillId="0" borderId="0" xfId="2" applyNumberFormat="1" applyFont="1" applyBorder="1" applyAlignment="1">
      <alignment horizontal="right"/>
    </xf>
    <xf numFmtId="1" fontId="4" fillId="0" borderId="0" xfId="2" applyNumberFormat="1" applyFont="1" applyBorder="1"/>
    <xf numFmtId="15" fontId="7" fillId="0" borderId="0" xfId="1" applyNumberFormat="1" applyFont="1" applyBorder="1" applyAlignment="1">
      <alignment horizontal="left"/>
    </xf>
    <xf numFmtId="2" fontId="7" fillId="0" borderId="0" xfId="2" applyNumberFormat="1" applyFont="1" applyBorder="1"/>
    <xf numFmtId="0" fontId="9" fillId="0" borderId="0" xfId="2" applyFont="1" applyBorder="1"/>
    <xf numFmtId="0" fontId="10" fillId="0" borderId="0" xfId="2" applyFont="1" applyBorder="1" applyAlignment="1">
      <alignment horizontal="left"/>
    </xf>
    <xf numFmtId="0" fontId="10" fillId="0" borderId="0" xfId="2" applyFont="1" applyBorder="1"/>
    <xf numFmtId="0" fontId="13" fillId="0" borderId="0" xfId="2" applyFont="1" applyBorder="1" applyAlignment="1">
      <alignment horizontal="left"/>
    </xf>
    <xf numFmtId="0" fontId="11" fillId="0" borderId="0" xfId="5" applyFont="1" applyBorder="1" applyAlignment="1" applyProtection="1"/>
    <xf numFmtId="0" fontId="12" fillId="0" borderId="0" xfId="2" applyFont="1" applyBorder="1"/>
    <xf numFmtId="0" fontId="17" fillId="4" borderId="0" xfId="2" quotePrefix="1" applyFont="1" applyFill="1" applyBorder="1"/>
    <xf numFmtId="0" fontId="18" fillId="4" borderId="0" xfId="2" applyFont="1" applyFill="1" applyBorder="1"/>
    <xf numFmtId="0" fontId="19" fillId="4" borderId="0" xfId="2" applyFont="1" applyFill="1" applyBorder="1"/>
    <xf numFmtId="0" fontId="19" fillId="4" borderId="0" xfId="0" applyFont="1" applyFill="1" applyBorder="1" applyAlignment="1">
      <alignment horizontal="right"/>
    </xf>
    <xf numFmtId="0" fontId="20" fillId="5" borderId="0" xfId="2" applyFont="1" applyFill="1" applyBorder="1" applyAlignment="1">
      <alignment horizontal="left"/>
    </xf>
    <xf numFmtId="0" fontId="21" fillId="5" borderId="0" xfId="2" applyFont="1" applyFill="1" applyBorder="1"/>
    <xf numFmtId="0" fontId="7" fillId="0" borderId="11" xfId="2" applyFont="1" applyFill="1" applyBorder="1"/>
    <xf numFmtId="171" fontId="7" fillId="0" borderId="11" xfId="2" applyNumberFormat="1" applyFont="1" applyBorder="1" applyAlignment="1">
      <alignment horizontal="right"/>
    </xf>
    <xf numFmtId="0" fontId="22" fillId="0" borderId="0" xfId="0" applyFont="1" applyAlignment="1">
      <alignment vertical="center"/>
    </xf>
    <xf numFmtId="0" fontId="8" fillId="0" borderId="0" xfId="2" applyFont="1" applyBorder="1"/>
    <xf numFmtId="0" fontId="23" fillId="0" borderId="0" xfId="0" applyFont="1" applyAlignment="1">
      <alignment vertical="center"/>
    </xf>
    <xf numFmtId="172" fontId="16" fillId="6" borderId="0" xfId="11" applyNumberFormat="1" applyFont="1" applyFill="1" applyAlignment="1"/>
    <xf numFmtId="172" fontId="4" fillId="0" borderId="0" xfId="0" applyNumberFormat="1" applyFont="1"/>
    <xf numFmtId="172" fontId="7" fillId="0" borderId="0" xfId="0" applyNumberFormat="1" applyFont="1"/>
    <xf numFmtId="172" fontId="16" fillId="0" borderId="0" xfId="11" applyNumberFormat="1" applyFont="1" applyAlignment="1"/>
    <xf numFmtId="3" fontId="25" fillId="0" borderId="0" xfId="0" applyNumberFormat="1" applyFont="1"/>
    <xf numFmtId="2" fontId="26" fillId="0" borderId="0" xfId="12" applyNumberFormat="1"/>
    <xf numFmtId="175" fontId="16" fillId="0" borderId="0" xfId="13" applyNumberFormat="1" applyFont="1" applyAlignment="1"/>
    <xf numFmtId="14" fontId="7" fillId="0" borderId="0" xfId="0" applyNumberFormat="1" applyFont="1"/>
    <xf numFmtId="177" fontId="34" fillId="0" borderId="0" xfId="0" applyNumberFormat="1" applyFont="1" applyAlignment="1">
      <alignment horizontal="left"/>
    </xf>
    <xf numFmtId="178" fontId="34" fillId="0" borderId="0" xfId="0" applyNumberFormat="1" applyFont="1"/>
    <xf numFmtId="173" fontId="7" fillId="0" borderId="0" xfId="0" applyNumberFormat="1" applyFont="1"/>
    <xf numFmtId="168" fontId="34" fillId="0" borderId="0" xfId="0" applyNumberFormat="1" applyFont="1"/>
    <xf numFmtId="0" fontId="8" fillId="0" borderId="0" xfId="0" applyNumberFormat="1" applyFont="1" applyBorder="1"/>
    <xf numFmtId="2" fontId="26" fillId="0" borderId="0" xfId="12" applyNumberFormat="1" applyBorder="1"/>
    <xf numFmtId="2" fontId="7" fillId="0" borderId="0" xfId="0" applyNumberFormat="1" applyFont="1" applyBorder="1"/>
    <xf numFmtId="167" fontId="7" fillId="0" borderId="0" xfId="0" applyNumberFormat="1" applyFont="1" applyBorder="1" applyAlignment="1">
      <alignment horizontal="left"/>
    </xf>
    <xf numFmtId="167" fontId="7" fillId="0" borderId="0" xfId="0" quotePrefix="1" applyNumberFormat="1" applyFont="1" applyBorder="1" applyAlignment="1">
      <alignment horizontal="left"/>
    </xf>
    <xf numFmtId="0" fontId="15" fillId="0" borderId="0" xfId="1" quotePrefix="1" applyFont="1" applyBorder="1" applyAlignment="1">
      <alignment horizontal="left"/>
    </xf>
    <xf numFmtId="174" fontId="25" fillId="0" borderId="0" xfId="0" applyNumberFormat="1" applyFont="1" applyBorder="1" applyAlignment="1"/>
    <xf numFmtId="3" fontId="35" fillId="0" borderId="0" xfId="15" applyNumberFormat="1" applyFont="1" applyAlignment="1">
      <alignment horizontal="right"/>
    </xf>
    <xf numFmtId="3" fontId="35" fillId="0" borderId="0" xfId="0" applyNumberFormat="1" applyFont="1" applyAlignment="1">
      <alignment horizontal="right"/>
    </xf>
    <xf numFmtId="173" fontId="34" fillId="0" borderId="0" xfId="11" applyNumberFormat="1" applyFont="1"/>
    <xf numFmtId="170" fontId="10" fillId="0" borderId="0" xfId="2" quotePrefix="1" applyNumberFormat="1" applyFont="1" applyBorder="1" applyAlignment="1">
      <alignment horizontal="left"/>
    </xf>
  </cellXfs>
  <cellStyles count="25">
    <cellStyle name="Comma" xfId="11" builtinId="3"/>
    <cellStyle name="Heading" xfId="16" xr:uid="{A00359B1-34C2-49BA-AA87-0BAC368D98D8}"/>
    <cellStyle name="Heading 5" xfId="21" xr:uid="{99A46A0D-7DF2-43B6-AB76-6E3CCECD0ACC}"/>
    <cellStyle name="Heading1" xfId="17" xr:uid="{FB2C9863-7BFB-4F53-AF58-B5D2AA1DFD4D}"/>
    <cellStyle name="Heading1 2" xfId="22" xr:uid="{F9A090BE-8F71-4FC6-A487-835538E52011}"/>
    <cellStyle name="Hyperlink" xfId="12" builtinId="8"/>
    <cellStyle name="Hyperlink 2" xfId="5" xr:uid="{00000000-0005-0000-0000-000002000000}"/>
    <cellStyle name="Hyperlink 3" xfId="14" xr:uid="{00000000-0005-0000-0000-000003000000}"/>
    <cellStyle name="Hyperlink 4" xfId="18" xr:uid="{C2865A2D-139F-4B34-AF6F-5FC9BFBB6135}"/>
    <cellStyle name="Normal" xfId="0" builtinId="0"/>
    <cellStyle name="Normal 2" xfId="2" xr:uid="{00000000-0005-0000-0000-000005000000}"/>
    <cellStyle name="Normal 3" xfId="3" xr:uid="{00000000-0005-0000-0000-000006000000}"/>
    <cellStyle name="Normal 4" xfId="4" xr:uid="{00000000-0005-0000-0000-000007000000}"/>
    <cellStyle name="Normal 4 2" xfId="6" xr:uid="{00000000-0005-0000-0000-000008000000}"/>
    <cellStyle name="Normal 5" xfId="7" xr:uid="{00000000-0005-0000-0000-000009000000}"/>
    <cellStyle name="Normal 5 2" xfId="8" xr:uid="{00000000-0005-0000-0000-00000A000000}"/>
    <cellStyle name="Normal 6" xfId="9" xr:uid="{00000000-0005-0000-0000-00000B000000}"/>
    <cellStyle name="Normal 7" xfId="13" xr:uid="{00000000-0005-0000-0000-00000C000000}"/>
    <cellStyle name="Normal 8" xfId="15" xr:uid="{2B563EE0-BBF4-45A2-ADF2-840B7086CE05}"/>
    <cellStyle name="Normal_Table 2.3" xfId="1" xr:uid="{00000000-0005-0000-0000-00000D000000}"/>
    <cellStyle name="Percent 4" xfId="10" xr:uid="{00000000-0005-0000-0000-00000E000000}"/>
    <cellStyle name="Result" xfId="19" xr:uid="{741FD725-7512-45AC-88B5-8F3EAF05665A}"/>
    <cellStyle name="Result 2" xfId="23" xr:uid="{14546382-7FA4-4C54-9271-710382D21DC9}"/>
    <cellStyle name="Result2" xfId="20" xr:uid="{CBF94ECC-4417-4BA2-9E41-22AB10750AEF}"/>
    <cellStyle name="Result2 2" xfId="24" xr:uid="{0C5BBA4C-4D7A-4A3A-A79B-496B82DAD1F6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398BCA"/>
      <color rgb="FFDCE6EE"/>
      <color rgb="FF033C59"/>
      <color rgb="FF13B5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AU"/>
              <a:t>Annual change – per cent</a:t>
            </a:r>
          </a:p>
        </c:rich>
      </c:tx>
      <c:layout>
        <c:manualLayout>
          <c:xMode val="edge"/>
          <c:yMode val="edge"/>
          <c:x val="1.4421791026121735E-2"/>
          <c:y val="1.60629921259842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302993375828025E-2"/>
          <c:y val="0.12640752184457957"/>
          <c:w val="0.90677930883639546"/>
          <c:h val="0.76196185919797998"/>
        </c:manualLayout>
      </c:layout>
      <c:lineChart>
        <c:grouping val="standard"/>
        <c:varyColors val="0"/>
        <c:ser>
          <c:idx val="0"/>
          <c:order val="0"/>
          <c:tx>
            <c:strRef>
              <c:f>'7.1 Data'!$D$5</c:f>
              <c:strCache>
                <c:ptCount val="1"/>
                <c:pt idx="0">
                  <c:v>Growth on previous year: annual change (%)</c:v>
                </c:pt>
              </c:strCache>
            </c:strRef>
          </c:tx>
          <c:spPr>
            <a:ln w="38100">
              <a:solidFill>
                <a:srgbClr val="398BCA"/>
              </a:solidFill>
              <a:prstDash val="solid"/>
            </a:ln>
          </c:spPr>
          <c:marker>
            <c:symbol val="none"/>
          </c:marker>
          <c:cat>
            <c:numRef>
              <c:f>'7.1 Data'!$A$202:$A$254</c:f>
              <c:numCache>
                <c:formatCode>mmm\ yy</c:formatCode>
                <c:ptCount val="53"/>
                <c:pt idx="0">
                  <c:v>39692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</c:numCache>
            </c:numRef>
          </c:cat>
          <c:val>
            <c:numRef>
              <c:f>'7.1 Data'!$D$202:$D$254</c:f>
              <c:numCache>
                <c:formatCode>0.00</c:formatCode>
                <c:ptCount val="53"/>
                <c:pt idx="0">
                  <c:v>2.1118601654737716</c:v>
                </c:pt>
                <c:pt idx="1">
                  <c:v>2.1864358318074011</c:v>
                </c:pt>
                <c:pt idx="2">
                  <c:v>2.1407609879801015</c:v>
                </c:pt>
                <c:pt idx="3">
                  <c:v>2.0822149578438172</c:v>
                </c:pt>
                <c:pt idx="4">
                  <c:v>1.9752786301295231</c:v>
                </c:pt>
                <c:pt idx="5">
                  <c:v>1.8160030266872269</c:v>
                </c:pt>
                <c:pt idx="6">
                  <c:v>1.6777448194297762</c:v>
                </c:pt>
                <c:pt idx="7">
                  <c:v>1.5678703693074993</c:v>
                </c:pt>
                <c:pt idx="8">
                  <c:v>1.4517749331653107</c:v>
                </c:pt>
                <c:pt idx="9">
                  <c:v>1.4033261252149174</c:v>
                </c:pt>
                <c:pt idx="10">
                  <c:v>1.3870863892105518</c:v>
                </c:pt>
                <c:pt idx="11">
                  <c:v>1.3992261168540949</c:v>
                </c:pt>
                <c:pt idx="12">
                  <c:v>1.4855366817885454</c:v>
                </c:pt>
                <c:pt idx="13">
                  <c:v>1.5773074257088808</c:v>
                </c:pt>
                <c:pt idx="14">
                  <c:v>1.6713325458024997</c:v>
                </c:pt>
                <c:pt idx="15">
                  <c:v>1.7611485108520952</c:v>
                </c:pt>
                <c:pt idx="16">
                  <c:v>1.7882365045316817</c:v>
                </c:pt>
                <c:pt idx="17">
                  <c:v>1.8018934831268894</c:v>
                </c:pt>
                <c:pt idx="18">
                  <c:v>1.7758138430894945</c:v>
                </c:pt>
                <c:pt idx="19">
                  <c:v>1.7360485961994954</c:v>
                </c:pt>
                <c:pt idx="20">
                  <c:v>1.6918206167122634</c:v>
                </c:pt>
                <c:pt idx="21">
                  <c:v>1.6126728414394904</c:v>
                </c:pt>
                <c:pt idx="22">
                  <c:v>1.5761356462030705</c:v>
                </c:pt>
                <c:pt idx="23">
                  <c:v>1.5027458554905309</c:v>
                </c:pt>
                <c:pt idx="24">
                  <c:v>1.4757389795131814</c:v>
                </c:pt>
                <c:pt idx="25">
                  <c:v>1.4703291219587271</c:v>
                </c:pt>
                <c:pt idx="26">
                  <c:v>1.450197390066819</c:v>
                </c:pt>
                <c:pt idx="27">
                  <c:v>1.4496232399768871</c:v>
                </c:pt>
                <c:pt idx="28">
                  <c:v>1.4487604900601951</c:v>
                </c:pt>
                <c:pt idx="29">
                  <c:v>1.4561978848773407</c:v>
                </c:pt>
                <c:pt idx="30">
                  <c:v>1.5067867858964661</c:v>
                </c:pt>
                <c:pt idx="31">
                  <c:v>1.5742025474896053</c:v>
                </c:pt>
                <c:pt idx="32">
                  <c:v>1.6548590835503916</c:v>
                </c:pt>
                <c:pt idx="33">
                  <c:v>1.689014287971105</c:v>
                </c:pt>
                <c:pt idx="34">
                  <c:v>1.7214565979731162</c:v>
                </c:pt>
                <c:pt idx="35">
                  <c:v>1.6987912028267402</c:v>
                </c:pt>
                <c:pt idx="36">
                  <c:v>1.6544503376213981</c:v>
                </c:pt>
                <c:pt idx="37">
                  <c:v>1.5730667113193988</c:v>
                </c:pt>
                <c:pt idx="38">
                  <c:v>1.5509849661610673</c:v>
                </c:pt>
                <c:pt idx="39">
                  <c:v>1.5479642596128826</c:v>
                </c:pt>
                <c:pt idx="40">
                  <c:v>1.5699937356999669</c:v>
                </c:pt>
                <c:pt idx="41">
                  <c:v>1.6063632895833706</c:v>
                </c:pt>
                <c:pt idx="42">
                  <c:v>1.5838983275827445</c:v>
                </c:pt>
                <c:pt idx="43" formatCode="0.00;\-0.00;0.00;@">
                  <c:v>1.53</c:v>
                </c:pt>
                <c:pt idx="44" formatCode="0.00;\-0.00;0.00;@">
                  <c:v>1.52</c:v>
                </c:pt>
                <c:pt idx="45" formatCode="0.00;\-0.00;0.00;@">
                  <c:v>1.54</c:v>
                </c:pt>
                <c:pt idx="46" formatCode="0.00;\-0.00;0.00;@">
                  <c:v>1.49</c:v>
                </c:pt>
                <c:pt idx="47" formatCode="0.00;\-0.00;0.00;@">
                  <c:v>1.29</c:v>
                </c:pt>
                <c:pt idx="48" formatCode="0.00;\-0.00;0.00;@">
                  <c:v>0.82</c:v>
                </c:pt>
                <c:pt idx="49" formatCode="0.00;\-0.00;0.00;@">
                  <c:v>0.49</c:v>
                </c:pt>
                <c:pt idx="50" formatCode="0.00;\-0.00;0.00;@">
                  <c:v>0.14000000000000001</c:v>
                </c:pt>
                <c:pt idx="51" formatCode="0.00;\-0.00;0.00;@">
                  <c:v>0.17</c:v>
                </c:pt>
                <c:pt idx="52" formatCode="0.00;\-0.00;0.00;@">
                  <c:v>0.27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94-4BF9-84DF-1F953AC08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070272"/>
        <c:axId val="74080256"/>
      </c:lineChart>
      <c:dateAx>
        <c:axId val="74070272"/>
        <c:scaling>
          <c:orientation val="minMax"/>
          <c:max val="44348"/>
          <c:min val="39600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solidFill>
            <a:schemeClr val="bg1"/>
          </a:solidFill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7408025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74080256"/>
        <c:scaling>
          <c:orientation val="minMax"/>
          <c:max val="2.200000000000000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noFill/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74070272"/>
        <c:crosses val="autoZero"/>
        <c:crossBetween val="midCat"/>
        <c:majorUnit val="0.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398BCA"/>
          </a:solidFill>
          <a:latin typeface="+mn-lt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1443" r="0.75000000000001443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361950</xdr:rowOff>
    </xdr:from>
    <xdr:to>
      <xdr:col>10</xdr:col>
      <xdr:colOff>114299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85726</xdr:colOff>
          <xdr:row>16</xdr:row>
          <xdr:rowOff>28574</xdr:rowOff>
        </xdr:from>
        <xdr:to>
          <xdr:col>10</xdr:col>
          <xdr:colOff>104776</xdr:colOff>
          <xdr:row>41</xdr:row>
          <xdr:rowOff>19049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DCE6EE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s://www.abs.gov.au/AUSSTATS/abs@.nsf/mf/3222.0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USSTATS/abs@.nsf/mf/3105.0.65.001" TargetMode="External"/><Relationship Id="rId1" Type="http://schemas.openxmlformats.org/officeDocument/2006/relationships/hyperlink" Target="https://www.abs.gov.au/ausstats/abs@.nsf/mf/3101.0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abs.gov.au/AUSSTATS/abs@.nsf/mf/3218.0" TargetMode="External"/><Relationship Id="rId10" Type="http://schemas.openxmlformats.org/officeDocument/2006/relationships/image" Target="../media/image1.emf"/><Relationship Id="rId4" Type="http://schemas.openxmlformats.org/officeDocument/2006/relationships/hyperlink" Target="https://www.abs.gov.au/AUSSTATS/abs@.nsf/mf/3235.0" TargetMode="External"/><Relationship Id="rId9" Type="http://schemas.openxmlformats.org/officeDocument/2006/relationships/oleObject" Target="../embeddings/Microsoft_Word_97_-_2003_Document.doc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statistics/people/population/national-state-and-territory-population/latest-relea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>
    <pageSetUpPr fitToPage="1"/>
  </sheetPr>
  <dimension ref="A1:K48"/>
  <sheetViews>
    <sheetView tabSelected="1" zoomScaleNormal="100" zoomScaleSheetLayoutView="100" workbookViewId="0">
      <selection activeCell="T22" sqref="T22"/>
    </sheetView>
  </sheetViews>
  <sheetFormatPr defaultColWidth="9.140625" defaultRowHeight="12.75"/>
  <cols>
    <col min="1" max="1" width="12.85546875" style="1" customWidth="1"/>
    <col min="2" max="4" width="10.28515625" style="1" customWidth="1"/>
    <col min="5" max="5" width="10.7109375" style="1" customWidth="1"/>
    <col min="6" max="6" width="10.85546875" style="1" customWidth="1"/>
    <col min="7" max="7" width="1.7109375" style="1" customWidth="1"/>
    <col min="8" max="10" width="8.85546875" style="1" customWidth="1"/>
    <col min="11" max="11" width="1.7109375" style="1" customWidth="1"/>
    <col min="12" max="13" width="9.140625" style="1"/>
    <col min="14" max="14" width="16.7109375" style="1" bestFit="1" customWidth="1"/>
    <col min="15" max="16384" width="9.140625" style="1"/>
  </cols>
  <sheetData>
    <row r="1" spans="1:11" ht="29.25" customHeight="1">
      <c r="A1" s="55" t="s">
        <v>99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 ht="15.75" customHeight="1"/>
    <row r="3" spans="1:11" ht="15.75" customHeight="1"/>
    <row r="4" spans="1:11" ht="15.75" customHeight="1"/>
    <row r="5" spans="1:11" ht="15.75" customHeight="1"/>
    <row r="6" spans="1:11" ht="15.75" customHeight="1"/>
    <row r="7" spans="1:11" ht="15.75" customHeight="1"/>
    <row r="8" spans="1:11" ht="15.75" customHeight="1"/>
    <row r="9" spans="1:11" ht="15.75" customHeight="1"/>
    <row r="10" spans="1:11" ht="15.75" customHeight="1"/>
    <row r="11" spans="1:11" ht="15.75" customHeight="1"/>
    <row r="12" spans="1:11" ht="15.75" customHeight="1"/>
    <row r="13" spans="1:11" ht="15.75" customHeight="1"/>
    <row r="14" spans="1:11" ht="15.75" customHeight="1"/>
    <row r="15" spans="1:11" ht="15.75" customHeight="1"/>
    <row r="16" spans="1:11" ht="15.75" customHeight="1"/>
    <row r="17" spans="1:11" ht="12.75" customHeight="1">
      <c r="A17" s="57" t="s">
        <v>74</v>
      </c>
      <c r="B17" s="58" t="str">
        <f ca="1">'7.1 Data'!P8</f>
        <v>2017-18</v>
      </c>
      <c r="C17" s="58" t="str">
        <f ca="1">'7.1 Data'!Q8</f>
        <v>2018-19</v>
      </c>
      <c r="D17" s="58" t="str">
        <f ca="1">'7.1 Data'!R8</f>
        <v>2019-20</v>
      </c>
      <c r="E17" s="58" t="str">
        <f ca="1">'7.1 Data'!S8</f>
        <v>2020-21</v>
      </c>
      <c r="F17" s="58" t="str">
        <f>'7.1 Data'!E257</f>
        <v>2021-22</v>
      </c>
    </row>
    <row r="18" spans="1:11" ht="12.75" customHeight="1">
      <c r="A18" s="59" t="s">
        <v>73</v>
      </c>
      <c r="B18" s="60"/>
      <c r="C18" s="60"/>
      <c r="D18" s="60"/>
      <c r="E18" s="60"/>
      <c r="F18" s="60"/>
    </row>
    <row r="19" spans="1:11" ht="12" customHeight="1">
      <c r="A19" s="2" t="s">
        <v>70</v>
      </c>
      <c r="B19" s="42">
        <v>24701.882000000001</v>
      </c>
      <c r="C19" s="42">
        <v>25089.7</v>
      </c>
      <c r="D19" s="42">
        <f>'7.1 Data'!B246</f>
        <v>25472.3</v>
      </c>
      <c r="E19" s="42">
        <f>'7.1 Data'!B250</f>
        <v>25681.3</v>
      </c>
      <c r="F19" s="42">
        <f>'7.1 Data'!B254</f>
        <v>25750.2</v>
      </c>
    </row>
    <row r="20" spans="1:11" ht="12" customHeight="1">
      <c r="A20" s="2" t="s">
        <v>69</v>
      </c>
      <c r="B20" s="42">
        <v>24773.35</v>
      </c>
      <c r="C20" s="42">
        <v>25171.3</v>
      </c>
      <c r="D20" s="42">
        <f>'7.1 Data'!B247</f>
        <v>25557.9</v>
      </c>
      <c r="E20" s="42">
        <f>'7.1 Data'!B251</f>
        <v>25683.599999999999</v>
      </c>
      <c r="F20" s="42"/>
      <c r="J20" s="43"/>
    </row>
    <row r="21" spans="1:11" ht="12" customHeight="1">
      <c r="A21" s="2" t="s">
        <v>68</v>
      </c>
      <c r="B21" s="42">
        <v>24898.631000000001</v>
      </c>
      <c r="C21" s="42">
        <v>25293</v>
      </c>
      <c r="D21" s="42">
        <f>'7.1 Data'!B248</f>
        <v>25668.7</v>
      </c>
      <c r="E21" s="42">
        <f>'7.1 Data'!B252</f>
        <v>25704.6</v>
      </c>
      <c r="F21" s="42"/>
    </row>
    <row r="22" spans="1:11" ht="12" customHeight="1">
      <c r="A22" s="2" t="s">
        <v>67</v>
      </c>
      <c r="B22" s="42">
        <v>24982.687999999998</v>
      </c>
      <c r="C22" s="42">
        <v>25365.7</v>
      </c>
      <c r="D22" s="42">
        <f>'7.1 Data'!B249</f>
        <v>25693.3</v>
      </c>
      <c r="E22" s="42">
        <f ca="1">OFFSET('7.1 Data'!$B$5,firstrow+'7.1 Data'!P16,0)</f>
        <v>25738.1</v>
      </c>
      <c r="F22" s="42"/>
    </row>
    <row r="23" spans="1:11" ht="12" customHeight="1">
      <c r="A23" s="44"/>
      <c r="B23" s="45"/>
      <c r="C23" s="45"/>
      <c r="D23" s="45"/>
      <c r="E23" s="45"/>
      <c r="F23" s="45"/>
    </row>
    <row r="24" spans="1:11" ht="12.75" customHeight="1">
      <c r="A24" s="59" t="s">
        <v>72</v>
      </c>
      <c r="B24" s="60"/>
      <c r="C24" s="60"/>
      <c r="D24" s="60"/>
      <c r="E24" s="60"/>
      <c r="F24" s="60"/>
      <c r="K24" s="46"/>
    </row>
    <row r="25" spans="1:11" ht="12" customHeight="1">
      <c r="A25" s="2" t="s">
        <v>70</v>
      </c>
      <c r="B25" s="42">
        <v>402.02900000000227</v>
      </c>
      <c r="C25" s="42">
        <v>387.8179999999993</v>
      </c>
      <c r="D25" s="42">
        <f>'7.1 Data'!C246</f>
        <v>382.6</v>
      </c>
      <c r="E25" s="42">
        <f>'7.1 Data'!C250</f>
        <v>209</v>
      </c>
      <c r="F25" s="42">
        <f>'7.1 Data'!C254</f>
        <v>68.900000000000006</v>
      </c>
      <c r="K25" s="46"/>
    </row>
    <row r="26" spans="1:11" ht="12" customHeight="1">
      <c r="A26" s="2" t="s">
        <v>69</v>
      </c>
      <c r="B26" s="42">
        <v>383.66599999999744</v>
      </c>
      <c r="C26" s="42">
        <v>397.95000000000073</v>
      </c>
      <c r="D26" s="42">
        <f>'7.1 Data'!C247</f>
        <v>386.6</v>
      </c>
      <c r="E26" s="42">
        <f>'7.1 Data'!C251</f>
        <v>125.6</v>
      </c>
      <c r="F26" s="42"/>
    </row>
    <row r="27" spans="1:11" ht="12" customHeight="1">
      <c r="A27" s="2" t="s">
        <v>68</v>
      </c>
      <c r="B27" s="42">
        <v>380.27600000000166</v>
      </c>
      <c r="C27" s="42">
        <v>394.36899999999878</v>
      </c>
      <c r="D27" s="42">
        <f>'7.1 Data'!C248</f>
        <v>375.7</v>
      </c>
      <c r="E27" s="42">
        <f ca="1">OFFSET('7.1 Data'!$C$5,firstrow+'7.1 Data'!P15,0)</f>
        <v>35.9</v>
      </c>
      <c r="F27" s="42"/>
      <c r="K27" s="47"/>
    </row>
    <row r="28" spans="1:11" ht="12" customHeight="1">
      <c r="A28" s="2" t="s">
        <v>67</v>
      </c>
      <c r="B28" s="42">
        <v>380.8279999999977</v>
      </c>
      <c r="C28" s="42">
        <v>383.01200000000244</v>
      </c>
      <c r="D28" s="42">
        <f>'7.1 Data'!C249</f>
        <v>327.5</v>
      </c>
      <c r="E28" s="42">
        <f ca="1">OFFSET('7.1 Data'!$C$5,firstrow+'7.1 Data'!P16,0)</f>
        <v>44.9</v>
      </c>
      <c r="F28" s="42"/>
    </row>
    <row r="29" spans="1:11" ht="12" customHeight="1">
      <c r="A29" s="44"/>
      <c r="B29" s="45"/>
      <c r="C29" s="45"/>
      <c r="D29" s="45"/>
      <c r="E29" s="45"/>
      <c r="F29" s="45"/>
    </row>
    <row r="30" spans="1:11" ht="12.75" customHeight="1">
      <c r="A30" s="59" t="s">
        <v>71</v>
      </c>
      <c r="B30" s="60"/>
      <c r="C30" s="60"/>
      <c r="D30" s="60"/>
      <c r="E30" s="60"/>
      <c r="F30" s="60"/>
    </row>
    <row r="31" spans="1:11" ht="12" customHeight="1">
      <c r="A31" s="2" t="s">
        <v>70</v>
      </c>
      <c r="B31" s="48">
        <v>1.6544503376213981</v>
      </c>
      <c r="C31" s="48">
        <v>1.5699937356999669</v>
      </c>
      <c r="D31" s="48">
        <f>'7.1 Data'!D246</f>
        <v>1.52</v>
      </c>
      <c r="E31" s="48">
        <f>'7.1 Data'!D250</f>
        <v>0.82</v>
      </c>
      <c r="F31" s="48">
        <f>'7.1 Data'!D254</f>
        <v>0.27</v>
      </c>
    </row>
    <row r="32" spans="1:11" ht="12" customHeight="1">
      <c r="A32" s="2" t="s">
        <v>69</v>
      </c>
      <c r="B32" s="48">
        <v>1.5730667113193988</v>
      </c>
      <c r="C32" s="48">
        <v>1.6063632895833706</v>
      </c>
      <c r="D32" s="48">
        <f>'7.1 Data'!D247</f>
        <v>1.54</v>
      </c>
      <c r="E32" s="48">
        <f>'7.1 Data'!D251</f>
        <v>0.49</v>
      </c>
      <c r="F32" s="48" t="str">
        <f>'7.1 Data'!E251</f>
        <v/>
      </c>
    </row>
    <row r="33" spans="1:9" ht="12" customHeight="1">
      <c r="A33" s="2" t="s">
        <v>68</v>
      </c>
      <c r="B33" s="48">
        <v>1.5509849661610673</v>
      </c>
      <c r="C33" s="48">
        <v>1.5838983275827445</v>
      </c>
      <c r="D33" s="48">
        <f>'7.1 Data'!D248</f>
        <v>1.49</v>
      </c>
      <c r="E33" s="48">
        <f ca="1">OFFSET('7.1 Data'!$D$5,firstrow+'7.1 Data'!P15,0)</f>
        <v>0.14000000000000001</v>
      </c>
      <c r="F33" s="48"/>
    </row>
    <row r="34" spans="1:9" ht="12" customHeight="1">
      <c r="A34" s="2" t="s">
        <v>67</v>
      </c>
      <c r="B34" s="48">
        <v>1.5479642596128826</v>
      </c>
      <c r="C34" s="48">
        <v>1.5331096477688959</v>
      </c>
      <c r="D34" s="48">
        <f>'7.1 Data'!D249</f>
        <v>1.29</v>
      </c>
      <c r="E34" s="48">
        <f ca="1">OFFSET('7.1 Data'!$D$5,firstrow+'7.1 Data'!P16,0)</f>
        <v>0.17</v>
      </c>
      <c r="F34" s="48"/>
    </row>
    <row r="35" spans="1:9" ht="12" customHeight="1" thickBot="1">
      <c r="A35" s="61"/>
      <c r="B35" s="62"/>
      <c r="C35" s="62"/>
      <c r="D35" s="62"/>
      <c r="E35" s="62"/>
      <c r="F35" s="62"/>
    </row>
    <row r="36" spans="1:9" ht="12" customHeight="1">
      <c r="A36" s="49"/>
    </row>
    <row r="37" spans="1:9" ht="12" customHeight="1">
      <c r="A37" s="50" t="s">
        <v>66</v>
      </c>
    </row>
    <row r="38" spans="1:9" ht="12" customHeight="1">
      <c r="A38" s="51"/>
    </row>
    <row r="39" spans="1:9" s="54" customFormat="1" ht="12" customHeight="1">
      <c r="A39" s="64" t="s">
        <v>88</v>
      </c>
      <c r="B39" s="53"/>
      <c r="C39" s="53"/>
      <c r="D39" s="53"/>
    </row>
    <row r="40" spans="1:9" ht="12" customHeight="1">
      <c r="A40" s="65" t="s">
        <v>95</v>
      </c>
    </row>
    <row r="41" spans="1:9" ht="12" customHeight="1"/>
    <row r="42" spans="1:9" ht="12" customHeight="1">
      <c r="A42" s="63" t="s">
        <v>87</v>
      </c>
      <c r="H42" s="52" t="s">
        <v>98</v>
      </c>
    </row>
    <row r="43" spans="1:9" ht="12" customHeight="1">
      <c r="A43" s="65" t="s">
        <v>89</v>
      </c>
      <c r="H43" s="88">
        <f>'7.1 Data'!B262</f>
        <v>44740</v>
      </c>
      <c r="I43" s="88"/>
    </row>
    <row r="44" spans="1:9" ht="12" customHeight="1">
      <c r="A44" s="65" t="s">
        <v>90</v>
      </c>
    </row>
    <row r="45" spans="1:9" ht="12" customHeight="1">
      <c r="A45" s="65" t="s">
        <v>92</v>
      </c>
    </row>
    <row r="46" spans="1:9" ht="12" customHeight="1">
      <c r="A46" s="65" t="s">
        <v>91</v>
      </c>
    </row>
    <row r="47" spans="1:9" ht="12" customHeight="1"/>
    <row r="48" spans="1:9" ht="12" customHeight="1"/>
  </sheetData>
  <mergeCells count="1">
    <mergeCell ref="H43:I43"/>
  </mergeCells>
  <hyperlinks>
    <hyperlink ref="A40" r:id="rId1" display=" ABS, Australian demographic statistics, cat. no. 3101.0" xr:uid="{00000000-0004-0000-0000-000000000000}"/>
    <hyperlink ref="A43" r:id="rId2" xr:uid="{00000000-0004-0000-0000-000001000000}"/>
    <hyperlink ref="A44" r:id="rId3" xr:uid="{00000000-0004-0000-0000-000002000000}"/>
    <hyperlink ref="A45" r:id="rId4" display="ABS, Population by age and sex, Regions of Australia, cat. no. 3235.0" xr:uid="{00000000-0004-0000-0000-000003000000}"/>
    <hyperlink ref="A46" r:id="rId5" display="ABS, Regional Population growth, cat. no. 3218.0" xr:uid="{00000000-0004-0000-0000-000004000000}"/>
  </hyperlinks>
  <printOptions horizontalCentered="1"/>
  <pageMargins left="0.74803149606299213" right="0.74803149606299213" top="0.59055118110236227" bottom="0.98425196850393704" header="0.51181102362204722" footer="0.51181102362204722"/>
  <pageSetup paperSize="9" scale="91" orientation="portrait" r:id="rId6"/>
  <headerFooter alignWithMargins="0">
    <oddFooter>&amp;L&amp;"Times New Roman,Italic"&amp;12Monthly statistical bulletin&amp;R&amp;"Times New Roman,Regular"&amp;12 35</oddFooter>
  </headerFooter>
  <rowBreaks count="1" manualBreakCount="1">
    <brk id="46" max="11" man="1"/>
  </rowBreaks>
  <drawing r:id="rId7"/>
  <legacyDrawing r:id="rId8"/>
  <oleObjects>
    <mc:AlternateContent xmlns:mc="http://schemas.openxmlformats.org/markup-compatibility/2006">
      <mc:Choice Requires="x14">
        <oleObject progId="Word.Document.8" shapeId="2049" r:id="rId9">
          <objectPr defaultSize="0" autoPict="0" r:id="rId10">
            <anchor moveWithCells="1">
              <from>
                <xdr:col>6</xdr:col>
                <xdr:colOff>85725</xdr:colOff>
                <xdr:row>16</xdr:row>
                <xdr:rowOff>28575</xdr:rowOff>
              </from>
              <to>
                <xdr:col>11</xdr:col>
                <xdr:colOff>0</xdr:colOff>
                <xdr:row>41</xdr:row>
                <xdr:rowOff>19050</xdr:rowOff>
              </to>
            </anchor>
          </objectPr>
        </oleObject>
      </mc:Choice>
      <mc:Fallback>
        <oleObject progId="Word.Document.8" shapeId="2049" r:id="rId9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/>
  <dimension ref="A1:T262"/>
  <sheetViews>
    <sheetView workbookViewId="0">
      <pane xSplit="1" ySplit="5" topLeftCell="B241" activePane="bottomRight" state="frozen"/>
      <selection activeCell="A38" sqref="A38"/>
      <selection pane="topRight" activeCell="A38" sqref="A38"/>
      <selection pane="bottomLeft" activeCell="A38" sqref="A38"/>
      <selection pane="bottomRight" activeCell="G261" sqref="G261"/>
    </sheetView>
  </sheetViews>
  <sheetFormatPr defaultColWidth="9.140625" defaultRowHeight="12"/>
  <cols>
    <col min="1" max="1" width="18.5703125" style="33" customWidth="1"/>
    <col min="2" max="2" width="17.42578125" style="4" customWidth="1"/>
    <col min="3" max="3" width="16.140625" style="4" customWidth="1"/>
    <col min="4" max="4" width="16.42578125" style="4" customWidth="1"/>
    <col min="5" max="6" width="9.140625" style="4"/>
    <col min="7" max="7" width="14" style="4" customWidth="1"/>
    <col min="8" max="8" width="12.5703125" style="5" bestFit="1" customWidth="1"/>
    <col min="9" max="9" width="11.5703125" style="4" bestFit="1" customWidth="1"/>
    <col min="10" max="11" width="9.140625" style="4"/>
    <col min="12" max="12" width="12" style="4" bestFit="1" customWidth="1"/>
    <col min="13" max="19" width="9.140625" style="4"/>
    <col min="20" max="20" width="13.42578125" style="4" bestFit="1" customWidth="1"/>
    <col min="21" max="16384" width="9.140625" style="4"/>
  </cols>
  <sheetData>
    <row r="1" spans="1:20">
      <c r="A1" s="78" t="s">
        <v>0</v>
      </c>
      <c r="H1" s="4"/>
    </row>
    <row r="2" spans="1:20" ht="12.75">
      <c r="A2" s="33" t="s">
        <v>57</v>
      </c>
      <c r="H2" s="71"/>
    </row>
    <row r="3" spans="1:20" ht="12.75">
      <c r="A3" s="79" t="s">
        <v>93</v>
      </c>
      <c r="H3" s="71"/>
    </row>
    <row r="4" spans="1:20">
      <c r="A4" s="80" t="s">
        <v>94</v>
      </c>
      <c r="H4" s="4"/>
    </row>
    <row r="5" spans="1:20" ht="39" customHeight="1">
      <c r="A5" s="11"/>
      <c r="B5" s="6" t="s">
        <v>54</v>
      </c>
      <c r="C5" s="6" t="s">
        <v>61</v>
      </c>
      <c r="D5" s="6" t="s">
        <v>62</v>
      </c>
      <c r="E5" s="6"/>
      <c r="G5" s="6" t="s">
        <v>54</v>
      </c>
      <c r="H5" s="7"/>
    </row>
    <row r="6" spans="1:20" ht="12.75">
      <c r="A6" s="81">
        <v>21794</v>
      </c>
      <c r="B6" s="16">
        <v>10106.299999999999</v>
      </c>
      <c r="C6" s="8" t="s">
        <v>1</v>
      </c>
      <c r="D6" s="8" t="s">
        <v>1</v>
      </c>
      <c r="L6" s="3" t="s">
        <v>79</v>
      </c>
    </row>
    <row r="7" spans="1:20" ht="12.75">
      <c r="A7" s="82">
        <v>21885</v>
      </c>
      <c r="B7" s="16">
        <v>10161</v>
      </c>
      <c r="C7" s="8" t="s">
        <v>1</v>
      </c>
      <c r="D7" s="8" t="s">
        <v>1</v>
      </c>
      <c r="L7" s="17"/>
      <c r="M7" s="18" t="s">
        <v>80</v>
      </c>
      <c r="N7" s="19" t="s">
        <v>81</v>
      </c>
      <c r="O7" s="20" t="s">
        <v>82</v>
      </c>
      <c r="P7" s="21"/>
      <c r="Q7" s="21"/>
      <c r="R7" s="21"/>
      <c r="S7" s="22"/>
      <c r="T7" s="23" t="s">
        <v>83</v>
      </c>
    </row>
    <row r="8" spans="1:20" ht="12.75">
      <c r="A8" s="81">
        <v>21976</v>
      </c>
      <c r="B8" s="16">
        <v>10221.9</v>
      </c>
      <c r="C8" s="8" t="s">
        <v>1</v>
      </c>
      <c r="D8" s="8" t="s">
        <v>1</v>
      </c>
      <c r="L8" s="24" t="s">
        <v>84</v>
      </c>
      <c r="M8" s="25">
        <f ca="1">YEAR(OFFSET($A$5,lastrow,0))</f>
        <v>2020</v>
      </c>
      <c r="N8" s="26">
        <f ca="1">MONTH(OFFSET($A$5,lastrow,0))</f>
        <v>12</v>
      </c>
      <c r="O8" s="27" t="str">
        <f ca="1">IF($N$8&lt;=6,$M$8-5&amp;"-"&amp;MOD($M$8-4,100),$M$8-4&amp;"-"&amp;MOD($M$8-3,100))</f>
        <v>2016-17</v>
      </c>
      <c r="P8" s="28" t="str">
        <f ca="1">IF($N$8&lt;=6,$M$8-4&amp;"-"&amp;MOD($M$8-3,100),$M$8-3&amp;"-"&amp;MOD($M$8-2,100))</f>
        <v>2017-18</v>
      </c>
      <c r="Q8" s="28" t="str">
        <f ca="1">IF($N$8&lt;=6,$M$8-3&amp;"-"&amp;MOD($M$8-2,100),$M$8-2&amp;"-"&amp;MOD($M$8-1,100))</f>
        <v>2018-19</v>
      </c>
      <c r="R8" s="28" t="str">
        <f ca="1">IF($N$8&lt;=6,$M$8-2&amp;"-"&amp;MOD($M$8-1,100),$M$8-1&amp;"-"&amp;MOD($M$8,100))</f>
        <v>2019-20</v>
      </c>
      <c r="S8" s="29" t="str">
        <f ca="1">IF($N$8&lt;=6,$M$8-1&amp;"-"&amp;MOD($M$8,100),$M$8&amp;"-"&amp;MOD($M$8+1,100))</f>
        <v>2020-21</v>
      </c>
      <c r="T8" s="30">
        <v>246</v>
      </c>
    </row>
    <row r="9" spans="1:20" ht="12.75">
      <c r="A9" s="82">
        <v>22068</v>
      </c>
      <c r="B9" s="16">
        <v>10275</v>
      </c>
      <c r="C9" s="8" t="s">
        <v>1</v>
      </c>
      <c r="D9" s="8" t="s">
        <v>1</v>
      </c>
      <c r="E9" s="4" t="s">
        <v>7</v>
      </c>
    </row>
    <row r="10" spans="1:20" ht="12.75">
      <c r="A10" s="81">
        <v>22160</v>
      </c>
      <c r="B10" s="16">
        <v>10326.1</v>
      </c>
      <c r="C10" s="9">
        <f>B10-B6</f>
        <v>219.80000000000109</v>
      </c>
      <c r="D10" s="5">
        <f>B10/B6*100-100</f>
        <v>2.1748810148125557</v>
      </c>
      <c r="L10" s="31" t="s">
        <v>85</v>
      </c>
      <c r="M10" s="21"/>
      <c r="N10" s="21"/>
      <c r="O10" s="21"/>
      <c r="P10" s="22"/>
    </row>
    <row r="11" spans="1:20" ht="12.75">
      <c r="A11" s="82">
        <v>22251</v>
      </c>
      <c r="B11" s="16">
        <v>10391.9</v>
      </c>
      <c r="C11" s="9">
        <f t="shared" ref="C11:C74" si="0">B11-B7</f>
        <v>230.89999999999964</v>
      </c>
      <c r="D11" s="5">
        <f t="shared" ref="D11:D74" si="1">B11/B7*100-100</f>
        <v>2.2724141324672757</v>
      </c>
      <c r="L11" s="32">
        <f t="array" aca="1" ref="L11" ca="1">MATCH(IF($N$8&lt;=6,$M$8-5,$M$8-4)&amp;"9",YEAR(A6:A507)&amp;MONTH(A6:A507),0)</f>
        <v>229</v>
      </c>
      <c r="M11" s="33"/>
      <c r="N11" s="33"/>
      <c r="O11" s="33"/>
      <c r="P11" s="34"/>
    </row>
    <row r="12" spans="1:20" ht="12.75">
      <c r="A12" s="81">
        <v>22341</v>
      </c>
      <c r="B12" s="16">
        <v>10454.9</v>
      </c>
      <c r="C12" s="9">
        <f t="shared" si="0"/>
        <v>233</v>
      </c>
      <c r="D12" s="5">
        <f t="shared" si="1"/>
        <v>2.2794196773593853</v>
      </c>
      <c r="L12" s="35" t="s">
        <v>86</v>
      </c>
      <c r="M12" s="33"/>
      <c r="N12" s="33"/>
      <c r="O12" s="33"/>
      <c r="P12" s="34"/>
    </row>
    <row r="13" spans="1:20" ht="12.75">
      <c r="A13" s="82">
        <v>22433</v>
      </c>
      <c r="B13" s="16">
        <v>10548.3</v>
      </c>
      <c r="C13" s="9">
        <f t="shared" si="0"/>
        <v>273.29999999999927</v>
      </c>
      <c r="D13" s="5">
        <f t="shared" si="1"/>
        <v>2.6598540145985368</v>
      </c>
      <c r="E13" s="4" t="s">
        <v>8</v>
      </c>
      <c r="L13" s="36">
        <v>0</v>
      </c>
      <c r="M13" s="37">
        <f>L13+4</f>
        <v>4</v>
      </c>
      <c r="N13" s="37">
        <f t="shared" ref="N13:P13" si="2">M13+4</f>
        <v>8</v>
      </c>
      <c r="O13" s="37">
        <f t="shared" si="2"/>
        <v>12</v>
      </c>
      <c r="P13" s="38">
        <f t="shared" si="2"/>
        <v>16</v>
      </c>
    </row>
    <row r="14" spans="1:20" ht="12.75">
      <c r="A14" s="81">
        <v>22525</v>
      </c>
      <c r="B14" s="16">
        <v>10591.7</v>
      </c>
      <c r="C14" s="9">
        <f t="shared" si="0"/>
        <v>265.60000000000036</v>
      </c>
      <c r="D14" s="5">
        <f t="shared" si="1"/>
        <v>2.5721230667919031</v>
      </c>
      <c r="L14" s="36">
        <f>L13+1</f>
        <v>1</v>
      </c>
      <c r="M14" s="37">
        <f t="shared" ref="M14:P16" si="3">L14+4</f>
        <v>5</v>
      </c>
      <c r="N14" s="37">
        <f t="shared" si="3"/>
        <v>9</v>
      </c>
      <c r="O14" s="37">
        <f t="shared" si="3"/>
        <v>13</v>
      </c>
      <c r="P14" s="38">
        <f t="shared" si="3"/>
        <v>17</v>
      </c>
    </row>
    <row r="15" spans="1:20" ht="12.75">
      <c r="A15" s="82">
        <v>22616</v>
      </c>
      <c r="B15" s="16">
        <v>10642.7</v>
      </c>
      <c r="C15" s="9">
        <f t="shared" si="0"/>
        <v>250.80000000000109</v>
      </c>
      <c r="D15" s="5">
        <f t="shared" si="1"/>
        <v>2.4134181429767523</v>
      </c>
      <c r="L15" s="36">
        <f t="shared" ref="L15:L16" si="4">L14+1</f>
        <v>2</v>
      </c>
      <c r="M15" s="37">
        <f t="shared" si="3"/>
        <v>6</v>
      </c>
      <c r="N15" s="37">
        <f t="shared" si="3"/>
        <v>10</v>
      </c>
      <c r="O15" s="37">
        <f t="shared" si="3"/>
        <v>14</v>
      </c>
      <c r="P15" s="38">
        <f t="shared" si="3"/>
        <v>18</v>
      </c>
    </row>
    <row r="16" spans="1:20" ht="12.75">
      <c r="A16" s="81">
        <v>22706</v>
      </c>
      <c r="B16" s="16">
        <v>10698.7</v>
      </c>
      <c r="C16" s="9">
        <f t="shared" si="0"/>
        <v>243.80000000000109</v>
      </c>
      <c r="D16" s="5">
        <f t="shared" si="1"/>
        <v>2.3319209174645437</v>
      </c>
      <c r="L16" s="39">
        <f t="shared" si="4"/>
        <v>3</v>
      </c>
      <c r="M16" s="40">
        <f t="shared" si="3"/>
        <v>7</v>
      </c>
      <c r="N16" s="40">
        <f t="shared" si="3"/>
        <v>11</v>
      </c>
      <c r="O16" s="40">
        <f t="shared" si="3"/>
        <v>15</v>
      </c>
      <c r="P16" s="41">
        <f t="shared" si="3"/>
        <v>19</v>
      </c>
    </row>
    <row r="17" spans="1:5" ht="12.75">
      <c r="A17" s="82">
        <v>22798</v>
      </c>
      <c r="B17" s="16">
        <v>10742.3</v>
      </c>
      <c r="C17" s="9">
        <f t="shared" si="0"/>
        <v>194</v>
      </c>
      <c r="D17" s="5">
        <f t="shared" si="1"/>
        <v>1.8391589166026705</v>
      </c>
      <c r="E17" s="4" t="s">
        <v>9</v>
      </c>
    </row>
    <row r="18" spans="1:5" ht="12.75">
      <c r="A18" s="81">
        <v>22890</v>
      </c>
      <c r="B18" s="16">
        <v>10789.2</v>
      </c>
      <c r="C18" s="9">
        <f t="shared" si="0"/>
        <v>197.5</v>
      </c>
      <c r="D18" s="5">
        <f t="shared" si="1"/>
        <v>1.8646676170964014</v>
      </c>
    </row>
    <row r="19" spans="1:5" ht="12.75">
      <c r="A19" s="82">
        <v>22981</v>
      </c>
      <c r="B19" s="16">
        <v>10846.1</v>
      </c>
      <c r="C19" s="9">
        <f t="shared" si="0"/>
        <v>203.39999999999964</v>
      </c>
      <c r="D19" s="5">
        <f t="shared" si="1"/>
        <v>1.9111691582023269</v>
      </c>
    </row>
    <row r="20" spans="1:5" ht="12.75">
      <c r="A20" s="81">
        <v>23071</v>
      </c>
      <c r="B20" s="16">
        <v>10904.4</v>
      </c>
      <c r="C20" s="9">
        <f t="shared" si="0"/>
        <v>205.69999999999891</v>
      </c>
      <c r="D20" s="5">
        <f t="shared" si="1"/>
        <v>1.9226635011730338</v>
      </c>
    </row>
    <row r="21" spans="1:5" ht="12.75">
      <c r="A21" s="82">
        <v>23163</v>
      </c>
      <c r="B21" s="16">
        <v>10950.4</v>
      </c>
      <c r="C21" s="9">
        <f t="shared" si="0"/>
        <v>208.10000000000036</v>
      </c>
      <c r="D21" s="5">
        <f t="shared" si="1"/>
        <v>1.9372015303985108</v>
      </c>
      <c r="E21" s="4" t="s">
        <v>10</v>
      </c>
    </row>
    <row r="22" spans="1:5" ht="12.75">
      <c r="A22" s="81">
        <v>23255</v>
      </c>
      <c r="B22" s="16">
        <v>10998.5</v>
      </c>
      <c r="C22" s="9">
        <f t="shared" si="0"/>
        <v>209.29999999999927</v>
      </c>
      <c r="D22" s="5">
        <f t="shared" si="1"/>
        <v>1.9399028658287847</v>
      </c>
    </row>
    <row r="23" spans="1:5" ht="12.75">
      <c r="A23" s="82">
        <v>23346</v>
      </c>
      <c r="B23" s="16">
        <v>11055.5</v>
      </c>
      <c r="C23" s="9">
        <f t="shared" si="0"/>
        <v>209.39999999999964</v>
      </c>
      <c r="D23" s="5">
        <f t="shared" si="1"/>
        <v>1.9306478826490547</v>
      </c>
    </row>
    <row r="24" spans="1:5" ht="12.75">
      <c r="A24" s="81">
        <v>23437</v>
      </c>
      <c r="B24" s="16">
        <v>11122.4</v>
      </c>
      <c r="C24" s="9">
        <f t="shared" si="0"/>
        <v>218</v>
      </c>
      <c r="D24" s="5">
        <f t="shared" si="1"/>
        <v>1.9991929863174533</v>
      </c>
    </row>
    <row r="25" spans="1:5" ht="12.75">
      <c r="A25" s="82">
        <v>23529</v>
      </c>
      <c r="B25" s="16">
        <v>11166.7</v>
      </c>
      <c r="C25" s="9">
        <f t="shared" si="0"/>
        <v>216.30000000000109</v>
      </c>
      <c r="D25" s="5">
        <f t="shared" si="1"/>
        <v>1.9752703097603899</v>
      </c>
      <c r="E25" s="4" t="s">
        <v>11</v>
      </c>
    </row>
    <row r="26" spans="1:5" ht="12.75">
      <c r="A26" s="81">
        <v>23621</v>
      </c>
      <c r="B26" s="16">
        <v>11215.6</v>
      </c>
      <c r="C26" s="9">
        <f t="shared" si="0"/>
        <v>217.10000000000036</v>
      </c>
      <c r="D26" s="5">
        <f t="shared" si="1"/>
        <v>1.9739055325726156</v>
      </c>
    </row>
    <row r="27" spans="1:5" ht="12.75">
      <c r="A27" s="82">
        <v>23712</v>
      </c>
      <c r="B27" s="16">
        <v>11280.4</v>
      </c>
      <c r="C27" s="9">
        <f t="shared" si="0"/>
        <v>224.89999999999964</v>
      </c>
      <c r="D27" s="5">
        <f t="shared" si="1"/>
        <v>2.0342815793044053</v>
      </c>
    </row>
    <row r="28" spans="1:5" ht="12.75">
      <c r="A28" s="81">
        <v>23802</v>
      </c>
      <c r="B28" s="16">
        <v>11341.5</v>
      </c>
      <c r="C28" s="9">
        <f t="shared" si="0"/>
        <v>219.10000000000036</v>
      </c>
      <c r="D28" s="5">
        <f t="shared" si="1"/>
        <v>1.9698985830396367</v>
      </c>
    </row>
    <row r="29" spans="1:5" ht="12.75">
      <c r="A29" s="82">
        <v>23894</v>
      </c>
      <c r="B29" s="16">
        <v>11387.7</v>
      </c>
      <c r="C29" s="9">
        <f t="shared" si="0"/>
        <v>221</v>
      </c>
      <c r="D29" s="5">
        <f t="shared" si="1"/>
        <v>1.9790985698550116</v>
      </c>
      <c r="E29" s="4" t="s">
        <v>12</v>
      </c>
    </row>
    <row r="30" spans="1:5" ht="12.75">
      <c r="A30" s="81">
        <v>23986</v>
      </c>
      <c r="B30" s="16">
        <v>11438.8</v>
      </c>
      <c r="C30" s="9">
        <f t="shared" si="0"/>
        <v>223.19999999999891</v>
      </c>
      <c r="D30" s="5">
        <f t="shared" si="1"/>
        <v>1.9900852384179046</v>
      </c>
    </row>
    <row r="31" spans="1:5" ht="12.75">
      <c r="A31" s="82">
        <v>24077</v>
      </c>
      <c r="B31" s="16">
        <v>11505.4</v>
      </c>
      <c r="C31" s="9">
        <f t="shared" si="0"/>
        <v>225</v>
      </c>
      <c r="D31" s="5">
        <f t="shared" si="1"/>
        <v>1.9946101202084918</v>
      </c>
    </row>
    <row r="32" spans="1:5" ht="12.75">
      <c r="A32" s="81">
        <v>24167</v>
      </c>
      <c r="B32" s="16">
        <v>11563.5</v>
      </c>
      <c r="C32" s="9">
        <f t="shared" si="0"/>
        <v>222</v>
      </c>
      <c r="D32" s="5">
        <f t="shared" si="1"/>
        <v>1.9574130406030861</v>
      </c>
    </row>
    <row r="33" spans="1:5" ht="12.75">
      <c r="A33" s="82">
        <v>24259</v>
      </c>
      <c r="B33" s="16">
        <v>11599.5</v>
      </c>
      <c r="C33" s="9">
        <f t="shared" si="0"/>
        <v>211.79999999999927</v>
      </c>
      <c r="D33" s="5">
        <f t="shared" si="1"/>
        <v>1.8599014726415248</v>
      </c>
      <c r="E33" s="4" t="s">
        <v>13</v>
      </c>
    </row>
    <row r="34" spans="1:5" ht="12.75">
      <c r="A34" s="81">
        <v>24351</v>
      </c>
      <c r="B34" s="16">
        <v>11641.5</v>
      </c>
      <c r="C34" s="9">
        <f t="shared" si="0"/>
        <v>202.70000000000073</v>
      </c>
      <c r="D34" s="5">
        <f t="shared" si="1"/>
        <v>1.7720390250725728</v>
      </c>
    </row>
    <row r="35" spans="1:5" ht="12.75">
      <c r="A35" s="82">
        <v>24442</v>
      </c>
      <c r="B35" s="16">
        <v>11704.8</v>
      </c>
      <c r="C35" s="9">
        <f t="shared" si="0"/>
        <v>199.39999999999964</v>
      </c>
      <c r="D35" s="5">
        <f>B35/B31*100-100</f>
        <v>1.7330992403566938</v>
      </c>
    </row>
    <row r="36" spans="1:5" ht="12.75">
      <c r="A36" s="81">
        <v>24532</v>
      </c>
      <c r="B36" s="16">
        <v>11764.6</v>
      </c>
      <c r="C36" s="9">
        <f t="shared" si="0"/>
        <v>201.10000000000036</v>
      </c>
      <c r="D36" s="5">
        <f t="shared" si="1"/>
        <v>1.739092835214251</v>
      </c>
    </row>
    <row r="37" spans="1:5" ht="12.75">
      <c r="A37" s="82">
        <v>24624</v>
      </c>
      <c r="B37" s="16">
        <v>11799.1</v>
      </c>
      <c r="C37" s="9">
        <f t="shared" si="0"/>
        <v>199.60000000000036</v>
      </c>
      <c r="D37" s="5">
        <f t="shared" si="1"/>
        <v>1.720763826026996</v>
      </c>
      <c r="E37" s="4" t="s">
        <v>14</v>
      </c>
    </row>
    <row r="38" spans="1:5" ht="12.75">
      <c r="A38" s="81">
        <v>24716</v>
      </c>
      <c r="B38" s="16">
        <v>11850.6</v>
      </c>
      <c r="C38" s="9">
        <f t="shared" si="0"/>
        <v>209.10000000000036</v>
      </c>
      <c r="D38" s="5">
        <f t="shared" si="1"/>
        <v>1.7961602886225876</v>
      </c>
    </row>
    <row r="39" spans="1:5" ht="12.75">
      <c r="A39" s="82">
        <v>24807</v>
      </c>
      <c r="B39" s="16">
        <v>11912.3</v>
      </c>
      <c r="C39" s="9">
        <f t="shared" si="0"/>
        <v>207.5</v>
      </c>
      <c r="D39" s="5">
        <f t="shared" si="1"/>
        <v>1.7727769803841227</v>
      </c>
    </row>
    <row r="40" spans="1:5" ht="12.75">
      <c r="A40" s="81">
        <v>24898</v>
      </c>
      <c r="B40" s="16">
        <v>11971.4</v>
      </c>
      <c r="C40" s="9">
        <f t="shared" si="0"/>
        <v>206.79999999999927</v>
      </c>
      <c r="D40" s="5">
        <f t="shared" si="1"/>
        <v>1.7578158203423726</v>
      </c>
    </row>
    <row r="41" spans="1:5" ht="12.75">
      <c r="A41" s="82">
        <v>24990</v>
      </c>
      <c r="B41" s="16">
        <v>12008.6</v>
      </c>
      <c r="C41" s="9">
        <f t="shared" si="0"/>
        <v>209.5</v>
      </c>
      <c r="D41" s="5">
        <f t="shared" si="1"/>
        <v>1.7755591528167258</v>
      </c>
      <c r="E41" s="4" t="s">
        <v>15</v>
      </c>
    </row>
    <row r="42" spans="1:5" ht="12.75">
      <c r="A42" s="81">
        <v>25082</v>
      </c>
      <c r="B42" s="16">
        <v>12074.2</v>
      </c>
      <c r="C42" s="9">
        <f t="shared" si="0"/>
        <v>223.60000000000036</v>
      </c>
      <c r="D42" s="5">
        <f t="shared" si="1"/>
        <v>1.886824295816254</v>
      </c>
    </row>
    <row r="43" spans="1:5" ht="12.75">
      <c r="A43" s="82">
        <v>25173</v>
      </c>
      <c r="B43" s="16">
        <v>12145.6</v>
      </c>
      <c r="C43" s="9">
        <f t="shared" si="0"/>
        <v>233.30000000000109</v>
      </c>
      <c r="D43" s="5">
        <f t="shared" si="1"/>
        <v>1.9584798905333258</v>
      </c>
    </row>
    <row r="44" spans="1:5" ht="12.75">
      <c r="A44" s="81">
        <v>25263</v>
      </c>
      <c r="B44" s="16">
        <v>12217</v>
      </c>
      <c r="C44" s="9">
        <f t="shared" si="0"/>
        <v>245.60000000000036</v>
      </c>
      <c r="D44" s="5">
        <f t="shared" si="1"/>
        <v>2.0515562089647119</v>
      </c>
    </row>
    <row r="45" spans="1:5" ht="12.75">
      <c r="A45" s="82">
        <v>25355</v>
      </c>
      <c r="B45" s="16">
        <v>12263</v>
      </c>
      <c r="C45" s="9">
        <f t="shared" si="0"/>
        <v>254.39999999999964</v>
      </c>
      <c r="D45" s="5">
        <f t="shared" si="1"/>
        <v>2.1184817547424331</v>
      </c>
      <c r="E45" s="4" t="s">
        <v>16</v>
      </c>
    </row>
    <row r="46" spans="1:5" ht="12.75">
      <c r="A46" s="81">
        <v>25447</v>
      </c>
      <c r="B46" s="16">
        <v>12335.6</v>
      </c>
      <c r="C46" s="9">
        <f t="shared" si="0"/>
        <v>261.39999999999964</v>
      </c>
      <c r="D46" s="5">
        <f t="shared" si="1"/>
        <v>2.1649467459541825</v>
      </c>
    </row>
    <row r="47" spans="1:5" ht="12.75">
      <c r="A47" s="82">
        <v>25538</v>
      </c>
      <c r="B47" s="16">
        <v>12407.2</v>
      </c>
      <c r="C47" s="9">
        <f t="shared" si="0"/>
        <v>261.60000000000036</v>
      </c>
      <c r="D47" s="5">
        <f t="shared" si="1"/>
        <v>2.1538664207614318</v>
      </c>
    </row>
    <row r="48" spans="1:5" ht="12.75">
      <c r="A48" s="81">
        <v>25628</v>
      </c>
      <c r="B48" s="16">
        <v>12480.7</v>
      </c>
      <c r="C48" s="9">
        <f t="shared" si="0"/>
        <v>263.70000000000073</v>
      </c>
      <c r="D48" s="5">
        <f t="shared" si="1"/>
        <v>2.1584677089301749</v>
      </c>
    </row>
    <row r="49" spans="1:5" ht="12.75">
      <c r="A49" s="82">
        <v>25720</v>
      </c>
      <c r="B49" s="16">
        <v>12507.3</v>
      </c>
      <c r="C49" s="9">
        <f t="shared" si="0"/>
        <v>244.29999999999927</v>
      </c>
      <c r="D49" s="5">
        <f t="shared" si="1"/>
        <v>1.9921715730245353</v>
      </c>
      <c r="E49" s="4" t="s">
        <v>17</v>
      </c>
    </row>
    <row r="50" spans="1:5" ht="12.75">
      <c r="A50" s="81">
        <v>25812</v>
      </c>
      <c r="B50" s="16">
        <v>12583.5</v>
      </c>
      <c r="C50" s="9">
        <f t="shared" si="0"/>
        <v>247.89999999999964</v>
      </c>
      <c r="D50" s="5">
        <f t="shared" si="1"/>
        <v>2.0096306624728442</v>
      </c>
    </row>
    <row r="51" spans="1:5" ht="12.75">
      <c r="A51" s="82">
        <v>25903</v>
      </c>
      <c r="B51" s="16">
        <v>12663.5</v>
      </c>
      <c r="C51" s="9">
        <f t="shared" si="0"/>
        <v>256.29999999999927</v>
      </c>
      <c r="D51" s="5">
        <f t="shared" si="1"/>
        <v>2.0657360242439751</v>
      </c>
    </row>
    <row r="52" spans="1:5" ht="12.75">
      <c r="A52" s="81">
        <v>25993</v>
      </c>
      <c r="B52" s="16">
        <v>12741.5</v>
      </c>
      <c r="C52" s="9">
        <f t="shared" si="0"/>
        <v>260.79999999999927</v>
      </c>
      <c r="D52" s="5">
        <f t="shared" si="1"/>
        <v>2.0896263831355384</v>
      </c>
    </row>
    <row r="53" spans="1:5" ht="12.75">
      <c r="A53" s="82">
        <v>26085</v>
      </c>
      <c r="B53" s="16">
        <v>13067.3</v>
      </c>
      <c r="C53" s="9">
        <f t="shared" si="0"/>
        <v>560</v>
      </c>
      <c r="D53" s="5">
        <f>B53/B49*100-100</f>
        <v>4.4773852070390916</v>
      </c>
      <c r="E53" s="4" t="s">
        <v>18</v>
      </c>
    </row>
    <row r="54" spans="1:5" ht="12.75">
      <c r="A54" s="81">
        <v>26177</v>
      </c>
      <c r="B54" s="16">
        <v>13130.5</v>
      </c>
      <c r="C54" s="9">
        <f t="shared" si="0"/>
        <v>547</v>
      </c>
      <c r="D54" s="5">
        <f t="shared" si="1"/>
        <v>4.3469622918901791</v>
      </c>
    </row>
    <row r="55" spans="1:5" ht="12.75">
      <c r="A55" s="82">
        <v>26268</v>
      </c>
      <c r="B55" s="16">
        <v>13198.4</v>
      </c>
      <c r="C55" s="9">
        <f t="shared" si="0"/>
        <v>534.89999999999964</v>
      </c>
      <c r="D55" s="5">
        <f t="shared" si="1"/>
        <v>4.2239507245232346</v>
      </c>
    </row>
    <row r="56" spans="1:5" ht="12.75">
      <c r="A56" s="81">
        <v>26359</v>
      </c>
      <c r="B56" s="16">
        <v>13254.2</v>
      </c>
      <c r="C56" s="9">
        <f t="shared" si="0"/>
        <v>512.70000000000073</v>
      </c>
      <c r="D56" s="5">
        <f t="shared" si="1"/>
        <v>4.0238590432837782</v>
      </c>
    </row>
    <row r="57" spans="1:5" ht="12.75">
      <c r="A57" s="82">
        <v>26451</v>
      </c>
      <c r="B57" s="16">
        <v>13303.7</v>
      </c>
      <c r="C57" s="9">
        <f t="shared" si="0"/>
        <v>236.40000000000146</v>
      </c>
      <c r="D57" s="5">
        <f t="shared" si="1"/>
        <v>1.8090959876944765</v>
      </c>
      <c r="E57" s="4" t="s">
        <v>19</v>
      </c>
    </row>
    <row r="58" spans="1:5" ht="12.75">
      <c r="A58" s="81">
        <v>26543</v>
      </c>
      <c r="B58" s="16">
        <v>13353.9</v>
      </c>
      <c r="C58" s="9">
        <f t="shared" si="0"/>
        <v>223.39999999999964</v>
      </c>
      <c r="D58" s="5">
        <f t="shared" si="1"/>
        <v>1.7013822779025958</v>
      </c>
    </row>
    <row r="59" spans="1:5" ht="12.75">
      <c r="A59" s="82">
        <v>26634</v>
      </c>
      <c r="B59" s="16">
        <v>13409.3</v>
      </c>
      <c r="C59" s="9">
        <f t="shared" si="0"/>
        <v>210.89999999999964</v>
      </c>
      <c r="D59" s="5">
        <f t="shared" si="1"/>
        <v>1.5979209601163689</v>
      </c>
    </row>
    <row r="60" spans="1:5" ht="12.75">
      <c r="A60" s="81">
        <v>26724</v>
      </c>
      <c r="B60" s="16">
        <v>13459.2</v>
      </c>
      <c r="C60" s="9">
        <f t="shared" si="0"/>
        <v>205</v>
      </c>
      <c r="D60" s="5">
        <f t="shared" si="1"/>
        <v>1.5466795430882314</v>
      </c>
    </row>
    <row r="61" spans="1:5" ht="12.75">
      <c r="A61" s="82">
        <v>26816</v>
      </c>
      <c r="B61" s="16">
        <v>13504.5</v>
      </c>
      <c r="C61" s="9">
        <f t="shared" si="0"/>
        <v>200.79999999999927</v>
      </c>
      <c r="D61" s="5">
        <f t="shared" si="1"/>
        <v>1.509354540466191</v>
      </c>
      <c r="E61" s="4" t="s">
        <v>20</v>
      </c>
    </row>
    <row r="62" spans="1:5" ht="12.75">
      <c r="A62" s="81">
        <v>26908</v>
      </c>
      <c r="B62" s="16">
        <v>13552.6</v>
      </c>
      <c r="C62" s="9">
        <f t="shared" si="0"/>
        <v>198.70000000000073</v>
      </c>
      <c r="D62" s="5">
        <f t="shared" si="1"/>
        <v>1.4879548296752318</v>
      </c>
    </row>
    <row r="63" spans="1:5" ht="12.75">
      <c r="A63" s="82">
        <v>26999</v>
      </c>
      <c r="B63" s="16">
        <v>13614.3</v>
      </c>
      <c r="C63" s="9">
        <f t="shared" si="0"/>
        <v>205</v>
      </c>
      <c r="D63" s="5">
        <f t="shared" si="1"/>
        <v>1.528789720567076</v>
      </c>
    </row>
    <row r="64" spans="1:5" ht="12.75">
      <c r="A64" s="81">
        <v>27089</v>
      </c>
      <c r="B64" s="16">
        <v>13669.5</v>
      </c>
      <c r="C64" s="9">
        <f t="shared" si="0"/>
        <v>210.29999999999927</v>
      </c>
      <c r="D64" s="5">
        <f t="shared" si="1"/>
        <v>1.5625</v>
      </c>
    </row>
    <row r="65" spans="1:5" ht="12.75">
      <c r="A65" s="82">
        <v>27181</v>
      </c>
      <c r="B65" s="16">
        <v>13722.6</v>
      </c>
      <c r="C65" s="9">
        <f t="shared" si="0"/>
        <v>218.10000000000036</v>
      </c>
      <c r="D65" s="5">
        <f t="shared" si="1"/>
        <v>1.6150172164834089</v>
      </c>
      <c r="E65" s="4" t="s">
        <v>21</v>
      </c>
    </row>
    <row r="66" spans="1:5" ht="12.75">
      <c r="A66" s="81">
        <v>27273</v>
      </c>
      <c r="B66" s="16">
        <v>13772.1</v>
      </c>
      <c r="C66" s="9">
        <f t="shared" si="0"/>
        <v>219.5</v>
      </c>
      <c r="D66" s="5">
        <f t="shared" si="1"/>
        <v>1.6196154243466054</v>
      </c>
    </row>
    <row r="67" spans="1:5" ht="12.75">
      <c r="A67" s="82">
        <v>27364</v>
      </c>
      <c r="B67" s="16">
        <v>13832</v>
      </c>
      <c r="C67" s="9">
        <f t="shared" si="0"/>
        <v>217.70000000000073</v>
      </c>
      <c r="D67" s="5">
        <f t="shared" si="1"/>
        <v>1.599053935935018</v>
      </c>
    </row>
    <row r="68" spans="1:5" ht="12.75">
      <c r="A68" s="81">
        <v>27454</v>
      </c>
      <c r="B68" s="16">
        <v>13862.6</v>
      </c>
      <c r="C68" s="9">
        <f t="shared" si="0"/>
        <v>193.10000000000036</v>
      </c>
      <c r="D68" s="5">
        <f t="shared" si="1"/>
        <v>1.4126339661289791</v>
      </c>
    </row>
    <row r="69" spans="1:5" ht="12.75">
      <c r="A69" s="82">
        <v>27546</v>
      </c>
      <c r="B69" s="16">
        <v>13893</v>
      </c>
      <c r="C69" s="9">
        <f t="shared" si="0"/>
        <v>170.39999999999964</v>
      </c>
      <c r="D69" s="5">
        <f t="shared" si="1"/>
        <v>1.2417471907655937</v>
      </c>
      <c r="E69" s="4" t="s">
        <v>22</v>
      </c>
    </row>
    <row r="70" spans="1:5" ht="12.75">
      <c r="A70" s="81">
        <v>27638</v>
      </c>
      <c r="B70" s="16">
        <v>13926.8</v>
      </c>
      <c r="C70" s="9">
        <f t="shared" si="0"/>
        <v>154.69999999999891</v>
      </c>
      <c r="D70" s="5">
        <f t="shared" si="1"/>
        <v>1.1232854829691803</v>
      </c>
    </row>
    <row r="71" spans="1:5" ht="12.75">
      <c r="A71" s="82">
        <v>27729</v>
      </c>
      <c r="B71" s="16">
        <v>13968.9</v>
      </c>
      <c r="C71" s="9">
        <f t="shared" si="0"/>
        <v>136.89999999999964</v>
      </c>
      <c r="D71" s="5">
        <f t="shared" si="1"/>
        <v>0.98973395026027333</v>
      </c>
    </row>
    <row r="72" spans="1:5" ht="12.75">
      <c r="A72" s="81">
        <v>27820</v>
      </c>
      <c r="B72" s="16">
        <v>14004.7</v>
      </c>
      <c r="C72" s="9">
        <f t="shared" si="0"/>
        <v>142.10000000000036</v>
      </c>
      <c r="D72" s="5">
        <f t="shared" si="1"/>
        <v>1.0250602340109367</v>
      </c>
    </row>
    <row r="73" spans="1:5" ht="12.75">
      <c r="A73" s="82">
        <v>27912</v>
      </c>
      <c r="B73" s="16">
        <v>14033.1</v>
      </c>
      <c r="C73" s="9">
        <f t="shared" si="0"/>
        <v>140.10000000000036</v>
      </c>
      <c r="D73" s="5">
        <f t="shared" si="1"/>
        <v>1.0084215072338623</v>
      </c>
      <c r="E73" s="4" t="s">
        <v>23</v>
      </c>
    </row>
    <row r="74" spans="1:5" ht="12.75">
      <c r="A74" s="81">
        <v>28004</v>
      </c>
      <c r="B74" s="16">
        <v>14066</v>
      </c>
      <c r="C74" s="9">
        <f t="shared" si="0"/>
        <v>139.20000000000073</v>
      </c>
      <c r="D74" s="5">
        <f t="shared" si="1"/>
        <v>0.99951173277420935</v>
      </c>
    </row>
    <row r="75" spans="1:5" ht="12.75">
      <c r="A75" s="82">
        <v>28095</v>
      </c>
      <c r="B75" s="16">
        <v>14110.1</v>
      </c>
      <c r="C75" s="9">
        <f t="shared" ref="C75:C92" si="5">B75-B71</f>
        <v>141.20000000000073</v>
      </c>
      <c r="D75" s="5">
        <f t="shared" ref="D75:D80" si="6">B75/B71*100-100</f>
        <v>1.0108168860826652</v>
      </c>
    </row>
    <row r="76" spans="1:5" ht="12.75">
      <c r="A76" s="81">
        <v>28185</v>
      </c>
      <c r="B76" s="16">
        <v>14155.6</v>
      </c>
      <c r="C76" s="9">
        <f t="shared" si="5"/>
        <v>150.89999999999964</v>
      </c>
      <c r="D76" s="5">
        <f t="shared" si="6"/>
        <v>1.0774954122544642</v>
      </c>
    </row>
    <row r="77" spans="1:5" ht="12.75">
      <c r="A77" s="82">
        <v>28277</v>
      </c>
      <c r="B77" s="16">
        <v>14192.2</v>
      </c>
      <c r="C77" s="9">
        <f t="shared" si="5"/>
        <v>159.10000000000036</v>
      </c>
      <c r="D77" s="5">
        <f t="shared" si="6"/>
        <v>1.1337480670700018</v>
      </c>
      <c r="E77" s="4" t="s">
        <v>24</v>
      </c>
    </row>
    <row r="78" spans="1:5" ht="12.75">
      <c r="A78" s="81">
        <v>28369</v>
      </c>
      <c r="B78" s="16">
        <v>14231.7</v>
      </c>
      <c r="C78" s="9">
        <f t="shared" si="5"/>
        <v>165.70000000000073</v>
      </c>
      <c r="D78" s="5">
        <f>B78/B74*100-100</f>
        <v>1.1780179155410195</v>
      </c>
    </row>
    <row r="79" spans="1:5" ht="12.75">
      <c r="A79" s="82">
        <v>28460</v>
      </c>
      <c r="B79" s="16">
        <v>14281.5</v>
      </c>
      <c r="C79" s="9">
        <f t="shared" si="5"/>
        <v>171.39999999999964</v>
      </c>
      <c r="D79" s="5">
        <f t="shared" si="6"/>
        <v>1.2147327091941236</v>
      </c>
    </row>
    <row r="80" spans="1:5" ht="12.75">
      <c r="A80" s="81">
        <v>28550</v>
      </c>
      <c r="B80" s="16">
        <v>14330.3</v>
      </c>
      <c r="C80" s="9">
        <f t="shared" si="5"/>
        <v>174.69999999999891</v>
      </c>
      <c r="D80" s="5">
        <f t="shared" si="6"/>
        <v>1.2341405521489719</v>
      </c>
    </row>
    <row r="81" spans="1:8" ht="12.75">
      <c r="A81" s="82">
        <v>28642</v>
      </c>
      <c r="B81" s="16">
        <v>14359.3</v>
      </c>
      <c r="C81" s="9">
        <f t="shared" si="5"/>
        <v>167.09999999999854</v>
      </c>
      <c r="D81" s="5">
        <f>B81/B77*100-100</f>
        <v>1.1774073082397223</v>
      </c>
      <c r="E81" s="4" t="s">
        <v>25</v>
      </c>
    </row>
    <row r="82" spans="1:8" ht="12.75">
      <c r="A82" s="81">
        <v>28734</v>
      </c>
      <c r="B82" s="16">
        <v>14396.6</v>
      </c>
      <c r="C82" s="9">
        <f t="shared" si="5"/>
        <v>164.89999999999964</v>
      </c>
      <c r="D82" s="5">
        <f t="shared" ref="D82:D92" si="7">B82/B78*100-100</f>
        <v>1.1586809727579919</v>
      </c>
    </row>
    <row r="83" spans="1:8" ht="12.75">
      <c r="A83" s="82">
        <v>28825</v>
      </c>
      <c r="B83" s="16">
        <v>14430.8</v>
      </c>
      <c r="C83" s="9">
        <f t="shared" si="5"/>
        <v>149.29999999999927</v>
      </c>
      <c r="D83" s="5">
        <f t="shared" si="7"/>
        <v>1.0454083954766702</v>
      </c>
    </row>
    <row r="84" spans="1:8" ht="12.75">
      <c r="A84" s="81">
        <v>28915</v>
      </c>
      <c r="B84" s="16">
        <v>14478.4</v>
      </c>
      <c r="C84" s="9">
        <f t="shared" si="5"/>
        <v>148.10000000000036</v>
      </c>
      <c r="D84" s="5">
        <f t="shared" si="7"/>
        <v>1.0334745260043547</v>
      </c>
    </row>
    <row r="85" spans="1:8" ht="12.75">
      <c r="A85" s="82">
        <v>29007</v>
      </c>
      <c r="B85" s="16">
        <v>14515.7</v>
      </c>
      <c r="C85" s="9">
        <f t="shared" si="5"/>
        <v>156.40000000000146</v>
      </c>
      <c r="D85" s="5">
        <f t="shared" si="7"/>
        <v>1.0891895844504944</v>
      </c>
      <c r="E85" s="4" t="s">
        <v>26</v>
      </c>
    </row>
    <row r="86" spans="1:8" ht="12.75">
      <c r="A86" s="81">
        <v>29099</v>
      </c>
      <c r="B86" s="16">
        <v>14554.9</v>
      </c>
      <c r="C86" s="9">
        <f t="shared" si="5"/>
        <v>158.29999999999927</v>
      </c>
      <c r="D86" s="5">
        <f t="shared" si="7"/>
        <v>1.0995651751107829</v>
      </c>
    </row>
    <row r="87" spans="1:8" ht="12.75">
      <c r="A87" s="82">
        <v>29190</v>
      </c>
      <c r="B87" s="16">
        <v>14602.5</v>
      </c>
      <c r="C87" s="9">
        <f t="shared" si="5"/>
        <v>171.70000000000073</v>
      </c>
      <c r="D87" s="5">
        <f t="shared" si="7"/>
        <v>1.1898162264046448</v>
      </c>
    </row>
    <row r="88" spans="1:8" ht="12.75">
      <c r="A88" s="81">
        <v>29281</v>
      </c>
      <c r="B88" s="16">
        <v>14646.4</v>
      </c>
      <c r="C88" s="9">
        <f t="shared" si="5"/>
        <v>168</v>
      </c>
      <c r="D88" s="5">
        <f t="shared" si="7"/>
        <v>1.1603492098574293</v>
      </c>
    </row>
    <row r="89" spans="1:8" ht="12.75">
      <c r="A89" s="82">
        <v>29373</v>
      </c>
      <c r="B89" s="16">
        <v>14695.4</v>
      </c>
      <c r="C89" s="9">
        <f t="shared" si="5"/>
        <v>179.69999999999891</v>
      </c>
      <c r="D89" s="5">
        <f t="shared" si="7"/>
        <v>1.2379699222221348</v>
      </c>
      <c r="E89" s="4" t="s">
        <v>27</v>
      </c>
    </row>
    <row r="90" spans="1:8" ht="12.75">
      <c r="A90" s="81">
        <v>29465</v>
      </c>
      <c r="B90" s="16">
        <v>14746.6</v>
      </c>
      <c r="C90" s="9">
        <f t="shared" si="5"/>
        <v>191.70000000000073</v>
      </c>
      <c r="D90" s="5">
        <f t="shared" si="7"/>
        <v>1.3170822197335639</v>
      </c>
    </row>
    <row r="91" spans="1:8" ht="12.75">
      <c r="A91" s="82">
        <v>29556</v>
      </c>
      <c r="B91" s="16">
        <v>14807.4</v>
      </c>
      <c r="C91" s="9">
        <f t="shared" si="5"/>
        <v>204.89999999999964</v>
      </c>
      <c r="D91" s="5">
        <f t="shared" si="7"/>
        <v>1.4031843862352389</v>
      </c>
    </row>
    <row r="92" spans="1:8" ht="12.75">
      <c r="A92" s="81">
        <v>29646</v>
      </c>
      <c r="B92" s="16">
        <v>14874.4</v>
      </c>
      <c r="C92" s="9">
        <f t="shared" si="5"/>
        <v>228</v>
      </c>
      <c r="D92" s="5">
        <f t="shared" si="7"/>
        <v>1.5566965261088086</v>
      </c>
    </row>
    <row r="93" spans="1:8" ht="12.75">
      <c r="A93" s="82">
        <v>29738</v>
      </c>
      <c r="B93" s="16">
        <f>G93/1000</f>
        <v>14923.26</v>
      </c>
      <c r="C93" s="9">
        <f t="shared" ref="C93:C124" si="8">B93-B89</f>
        <v>227.86000000000058</v>
      </c>
      <c r="D93" s="5">
        <f t="shared" ref="D93:D124" si="9">B93/B89*100-100</f>
        <v>1.5505532343454576</v>
      </c>
      <c r="E93" s="4" t="s">
        <v>28</v>
      </c>
      <c r="G93" s="69">
        <v>14923260</v>
      </c>
      <c r="H93" s="16"/>
    </row>
    <row r="94" spans="1:8" ht="12.75">
      <c r="A94" s="81">
        <v>29830</v>
      </c>
      <c r="B94" s="16">
        <f t="shared" ref="B94:B157" si="10">G94/1000</f>
        <v>14988.677</v>
      </c>
      <c r="C94" s="9">
        <f t="shared" si="8"/>
        <v>242.07699999999932</v>
      </c>
      <c r="D94" s="5">
        <f t="shared" si="9"/>
        <v>1.6415783977323599</v>
      </c>
      <c r="G94" s="69">
        <v>14988677</v>
      </c>
      <c r="H94" s="16"/>
    </row>
    <row r="95" spans="1:8" ht="12.75">
      <c r="A95" s="82">
        <v>29921</v>
      </c>
      <c r="B95" s="16">
        <f t="shared" si="10"/>
        <v>15054.117</v>
      </c>
      <c r="C95" s="9">
        <f t="shared" si="8"/>
        <v>246.71700000000055</v>
      </c>
      <c r="D95" s="5">
        <f t="shared" si="9"/>
        <v>1.6661736699217897</v>
      </c>
      <c r="G95" s="69">
        <v>15054117</v>
      </c>
      <c r="H95" s="16"/>
    </row>
    <row r="96" spans="1:8" ht="12.75">
      <c r="A96" s="81">
        <v>30011</v>
      </c>
      <c r="B96" s="16">
        <f t="shared" si="10"/>
        <v>15121.698</v>
      </c>
      <c r="C96" s="10">
        <f t="shared" si="8"/>
        <v>247.29800000000068</v>
      </c>
      <c r="D96" s="5">
        <f t="shared" si="9"/>
        <v>1.66257462485882</v>
      </c>
      <c r="G96" s="69">
        <v>15121698</v>
      </c>
      <c r="H96" s="16"/>
    </row>
    <row r="97" spans="1:8" ht="12.75">
      <c r="A97" s="82">
        <v>30103</v>
      </c>
      <c r="B97" s="16">
        <f t="shared" si="10"/>
        <v>15184.246999999999</v>
      </c>
      <c r="C97" s="10">
        <f t="shared" si="8"/>
        <v>260.98699999999917</v>
      </c>
      <c r="D97" s="5">
        <f t="shared" si="9"/>
        <v>1.7488605036701159</v>
      </c>
      <c r="E97" s="4" t="s">
        <v>29</v>
      </c>
      <c r="G97" s="69">
        <v>15184247</v>
      </c>
      <c r="H97" s="16"/>
    </row>
    <row r="98" spans="1:8" ht="12.75">
      <c r="A98" s="81">
        <v>30195</v>
      </c>
      <c r="B98" s="16">
        <f t="shared" si="10"/>
        <v>15239.278</v>
      </c>
      <c r="C98" s="10">
        <f t="shared" si="8"/>
        <v>250.60100000000057</v>
      </c>
      <c r="D98" s="5">
        <f t="shared" si="9"/>
        <v>1.6719354216519662</v>
      </c>
      <c r="G98" s="69">
        <v>15239278</v>
      </c>
      <c r="H98" s="16"/>
    </row>
    <row r="99" spans="1:8" ht="12.75">
      <c r="A99" s="82">
        <v>30286</v>
      </c>
      <c r="B99" s="16">
        <f t="shared" si="10"/>
        <v>15288.891</v>
      </c>
      <c r="C99" s="10">
        <f t="shared" si="8"/>
        <v>234.77399999999943</v>
      </c>
      <c r="D99" s="5">
        <f t="shared" si="9"/>
        <v>1.5595335149846363</v>
      </c>
      <c r="G99" s="69">
        <v>15288891</v>
      </c>
      <c r="H99" s="16"/>
    </row>
    <row r="100" spans="1:8" ht="12.75">
      <c r="A100" s="81">
        <v>30376</v>
      </c>
      <c r="B100" s="16">
        <f t="shared" si="10"/>
        <v>15346.242</v>
      </c>
      <c r="C100" s="10">
        <f t="shared" si="8"/>
        <v>224.54399999999987</v>
      </c>
      <c r="D100" s="5">
        <f t="shared" si="9"/>
        <v>1.484912607036577</v>
      </c>
      <c r="G100" s="69">
        <v>15346242</v>
      </c>
      <c r="H100" s="16"/>
    </row>
    <row r="101" spans="1:8" ht="12.75">
      <c r="A101" s="82">
        <v>30468</v>
      </c>
      <c r="B101" s="16">
        <f t="shared" si="10"/>
        <v>15393.472</v>
      </c>
      <c r="C101" s="10">
        <f t="shared" si="8"/>
        <v>209.22500000000036</v>
      </c>
      <c r="D101" s="5">
        <f t="shared" si="9"/>
        <v>1.3779083019395131</v>
      </c>
      <c r="E101" s="4" t="s">
        <v>30</v>
      </c>
      <c r="G101" s="69">
        <v>15393472</v>
      </c>
      <c r="H101" s="16"/>
    </row>
    <row r="102" spans="1:8" ht="12.75">
      <c r="A102" s="81">
        <v>30560</v>
      </c>
      <c r="B102" s="16">
        <f t="shared" si="10"/>
        <v>15439.004999999999</v>
      </c>
      <c r="C102" s="10">
        <f t="shared" si="8"/>
        <v>199.72699999999895</v>
      </c>
      <c r="D102" s="5">
        <f t="shared" si="9"/>
        <v>1.3106067098454446</v>
      </c>
      <c r="G102" s="69">
        <v>15439005</v>
      </c>
      <c r="H102" s="16"/>
    </row>
    <row r="103" spans="1:8" ht="12.75">
      <c r="A103" s="82">
        <v>30651</v>
      </c>
      <c r="B103" s="16">
        <f t="shared" si="10"/>
        <v>15483.495999999999</v>
      </c>
      <c r="C103" s="10">
        <f t="shared" si="8"/>
        <v>194.60499999999956</v>
      </c>
      <c r="D103" s="5">
        <f t="shared" si="9"/>
        <v>1.2728522951729957</v>
      </c>
      <c r="G103" s="69">
        <v>15483496</v>
      </c>
      <c r="H103" s="16"/>
    </row>
    <row r="104" spans="1:8" ht="12.75">
      <c r="A104" s="81">
        <v>30742</v>
      </c>
      <c r="B104" s="16">
        <f t="shared" si="10"/>
        <v>15531.540999999999</v>
      </c>
      <c r="C104" s="10">
        <f t="shared" si="8"/>
        <v>185.29899999999907</v>
      </c>
      <c r="D104" s="5">
        <f t="shared" si="9"/>
        <v>1.2074552193299155</v>
      </c>
      <c r="G104" s="69">
        <v>15531541</v>
      </c>
      <c r="H104" s="16"/>
    </row>
    <row r="105" spans="1:8" ht="12.75">
      <c r="A105" s="82">
        <v>30834</v>
      </c>
      <c r="B105" s="16">
        <f t="shared" si="10"/>
        <v>15579.391</v>
      </c>
      <c r="C105" s="10">
        <f t="shared" si="8"/>
        <v>185.91899999999987</v>
      </c>
      <c r="D105" s="5">
        <f t="shared" si="9"/>
        <v>1.2077782062422244</v>
      </c>
      <c r="E105" s="4" t="s">
        <v>31</v>
      </c>
      <c r="G105" s="69">
        <v>15579391</v>
      </c>
      <c r="H105" s="16"/>
    </row>
    <row r="106" spans="1:8" ht="12.75">
      <c r="A106" s="81">
        <v>30926</v>
      </c>
      <c r="B106" s="16">
        <f t="shared" si="10"/>
        <v>15628.548000000001</v>
      </c>
      <c r="C106" s="10">
        <f t="shared" si="8"/>
        <v>189.54300000000148</v>
      </c>
      <c r="D106" s="5">
        <f t="shared" si="9"/>
        <v>1.2276892196097009</v>
      </c>
      <c r="G106" s="69">
        <v>15628548</v>
      </c>
      <c r="H106" s="16"/>
    </row>
    <row r="107" spans="1:8" ht="12.75">
      <c r="A107" s="82">
        <v>31017</v>
      </c>
      <c r="B107" s="16">
        <f t="shared" si="10"/>
        <v>15677.281999999999</v>
      </c>
      <c r="C107" s="10">
        <f t="shared" si="8"/>
        <v>193.78600000000006</v>
      </c>
      <c r="D107" s="5">
        <f t="shared" si="9"/>
        <v>1.2515648920631293</v>
      </c>
      <c r="G107" s="69">
        <v>15677282</v>
      </c>
      <c r="H107" s="16"/>
    </row>
    <row r="108" spans="1:8" ht="12.75">
      <c r="A108" s="81">
        <v>31107</v>
      </c>
      <c r="B108" s="16">
        <f t="shared" si="10"/>
        <v>15736.665000000001</v>
      </c>
      <c r="C108" s="10">
        <f t="shared" si="8"/>
        <v>205.12400000000162</v>
      </c>
      <c r="D108" s="5">
        <f t="shared" si="9"/>
        <v>1.3206931623848561</v>
      </c>
      <c r="G108" s="69">
        <v>15736665</v>
      </c>
      <c r="H108" s="16"/>
    </row>
    <row r="109" spans="1:8" ht="12.75">
      <c r="A109" s="82">
        <v>31199</v>
      </c>
      <c r="B109" s="16">
        <f t="shared" si="10"/>
        <v>15788.312</v>
      </c>
      <c r="C109" s="10">
        <f t="shared" si="8"/>
        <v>208.92100000000028</v>
      </c>
      <c r="D109" s="5">
        <f t="shared" si="9"/>
        <v>1.3410087724224979</v>
      </c>
      <c r="E109" s="4" t="s">
        <v>32</v>
      </c>
      <c r="G109" s="69">
        <v>15788312</v>
      </c>
      <c r="H109" s="16"/>
    </row>
    <row r="110" spans="1:8" ht="12.75">
      <c r="A110" s="81">
        <v>31291</v>
      </c>
      <c r="B110" s="16">
        <f t="shared" si="10"/>
        <v>15839.701999999999</v>
      </c>
      <c r="C110" s="10">
        <f t="shared" si="8"/>
        <v>211.15399999999863</v>
      </c>
      <c r="D110" s="5">
        <f t="shared" si="9"/>
        <v>1.3510788078329341</v>
      </c>
      <c r="G110" s="69">
        <v>15839702</v>
      </c>
      <c r="H110" s="16"/>
    </row>
    <row r="111" spans="1:8" ht="12.75">
      <c r="A111" s="82">
        <v>31382</v>
      </c>
      <c r="B111" s="16">
        <f t="shared" si="10"/>
        <v>15900.566000000001</v>
      </c>
      <c r="C111" s="10">
        <f t="shared" si="8"/>
        <v>223.28400000000147</v>
      </c>
      <c r="D111" s="5">
        <f t="shared" si="9"/>
        <v>1.4242519844957826</v>
      </c>
      <c r="G111" s="69">
        <v>15900566</v>
      </c>
      <c r="H111" s="16"/>
    </row>
    <row r="112" spans="1:8" ht="12.75">
      <c r="A112" s="81">
        <v>31472</v>
      </c>
      <c r="B112" s="16">
        <f t="shared" si="10"/>
        <v>15961.498</v>
      </c>
      <c r="C112" s="10">
        <f t="shared" si="8"/>
        <v>224.83299999999872</v>
      </c>
      <c r="D112" s="5">
        <f t="shared" si="9"/>
        <v>1.42872076135572</v>
      </c>
      <c r="G112" s="69">
        <v>15961498</v>
      </c>
      <c r="H112" s="16"/>
    </row>
    <row r="113" spans="1:8" ht="12.75">
      <c r="A113" s="82">
        <v>31564</v>
      </c>
      <c r="B113" s="16">
        <f t="shared" si="10"/>
        <v>16018.35</v>
      </c>
      <c r="C113" s="10">
        <f t="shared" si="8"/>
        <v>230.03800000000047</v>
      </c>
      <c r="D113" s="5">
        <f t="shared" si="9"/>
        <v>1.4570145307490634</v>
      </c>
      <c r="E113" s="4" t="s">
        <v>33</v>
      </c>
      <c r="G113" s="69">
        <v>16018350</v>
      </c>
      <c r="H113" s="16"/>
    </row>
    <row r="114" spans="1:8" ht="12.75">
      <c r="A114" s="81">
        <v>31656</v>
      </c>
      <c r="B114" s="16">
        <f t="shared" si="10"/>
        <v>16075.040999999999</v>
      </c>
      <c r="C114" s="10">
        <f t="shared" si="8"/>
        <v>235.33899999999994</v>
      </c>
      <c r="D114" s="5">
        <f t="shared" si="9"/>
        <v>1.4857539617853917</v>
      </c>
      <c r="G114" s="69">
        <v>16075041</v>
      </c>
      <c r="H114" s="16"/>
    </row>
    <row r="115" spans="1:8" ht="12.75">
      <c r="A115" s="82">
        <v>31747</v>
      </c>
      <c r="B115" s="16">
        <f t="shared" si="10"/>
        <v>16138.769</v>
      </c>
      <c r="C115" s="10">
        <f t="shared" si="8"/>
        <v>238.20299999999952</v>
      </c>
      <c r="D115" s="5">
        <f t="shared" si="9"/>
        <v>1.4980787476370381</v>
      </c>
      <c r="G115" s="69">
        <v>16138769</v>
      </c>
      <c r="H115" s="16"/>
    </row>
    <row r="116" spans="1:8" ht="12.75">
      <c r="A116" s="81">
        <v>31837</v>
      </c>
      <c r="B116" s="16">
        <f t="shared" si="10"/>
        <v>16204.040999999999</v>
      </c>
      <c r="C116" s="10">
        <f t="shared" si="8"/>
        <v>242.54299999999967</v>
      </c>
      <c r="D116" s="5">
        <f t="shared" si="9"/>
        <v>1.5195503579927134</v>
      </c>
      <c r="G116" s="69">
        <v>16204041</v>
      </c>
      <c r="H116" s="16"/>
    </row>
    <row r="117" spans="1:8" ht="12.75">
      <c r="A117" s="82">
        <v>31929</v>
      </c>
      <c r="B117" s="16">
        <f t="shared" si="10"/>
        <v>16263.874</v>
      </c>
      <c r="C117" s="10">
        <f t="shared" si="8"/>
        <v>245.52399999999943</v>
      </c>
      <c r="D117" s="5">
        <f t="shared" si="9"/>
        <v>1.5327671077233163</v>
      </c>
      <c r="E117" s="4" t="s">
        <v>34</v>
      </c>
      <c r="G117" s="69">
        <v>16263874</v>
      </c>
      <c r="H117" s="16"/>
    </row>
    <row r="118" spans="1:8" ht="12.75">
      <c r="A118" s="81">
        <v>32021</v>
      </c>
      <c r="B118" s="16">
        <f t="shared" si="10"/>
        <v>16328.866</v>
      </c>
      <c r="C118" s="10">
        <f t="shared" si="8"/>
        <v>253.82500000000073</v>
      </c>
      <c r="D118" s="5">
        <f t="shared" si="9"/>
        <v>1.579000638318746</v>
      </c>
      <c r="G118" s="69">
        <v>16328866</v>
      </c>
      <c r="H118" s="16"/>
    </row>
    <row r="119" spans="1:8" ht="12.75">
      <c r="A119" s="82">
        <v>32112</v>
      </c>
      <c r="B119" s="16">
        <f t="shared" si="10"/>
        <v>16394.641</v>
      </c>
      <c r="C119" s="10">
        <f t="shared" si="8"/>
        <v>255.87199999999939</v>
      </c>
      <c r="D119" s="5">
        <f t="shared" si="9"/>
        <v>1.5854492991379914</v>
      </c>
      <c r="G119" s="69">
        <v>16394641</v>
      </c>
      <c r="H119" s="16"/>
    </row>
    <row r="120" spans="1:8" ht="12.75">
      <c r="A120" s="81">
        <v>32203</v>
      </c>
      <c r="B120" s="16">
        <f t="shared" si="10"/>
        <v>16471.767</v>
      </c>
      <c r="C120" s="10">
        <f t="shared" si="8"/>
        <v>267.72600000000057</v>
      </c>
      <c r="D120" s="5">
        <f t="shared" si="9"/>
        <v>1.6522174931549642</v>
      </c>
      <c r="G120" s="69">
        <v>16471767</v>
      </c>
      <c r="H120" s="16"/>
    </row>
    <row r="121" spans="1:8" ht="12.75">
      <c r="A121" s="82">
        <v>32295</v>
      </c>
      <c r="B121" s="16">
        <f t="shared" si="10"/>
        <v>16532.164000000001</v>
      </c>
      <c r="C121" s="10">
        <f t="shared" si="8"/>
        <v>268.29000000000087</v>
      </c>
      <c r="D121" s="5">
        <f t="shared" si="9"/>
        <v>1.6496069755582283</v>
      </c>
      <c r="E121" s="4" t="s">
        <v>35</v>
      </c>
      <c r="G121" s="69">
        <v>16532164</v>
      </c>
      <c r="H121" s="16"/>
    </row>
    <row r="122" spans="1:8" ht="12.75">
      <c r="A122" s="81">
        <v>32387</v>
      </c>
      <c r="B122" s="16">
        <f t="shared" si="10"/>
        <v>16612.638999999999</v>
      </c>
      <c r="C122" s="10">
        <f t="shared" si="8"/>
        <v>283.77299999999923</v>
      </c>
      <c r="D122" s="5">
        <f t="shared" si="9"/>
        <v>1.7378610370126069</v>
      </c>
      <c r="G122" s="69">
        <v>16612639</v>
      </c>
      <c r="H122" s="16"/>
    </row>
    <row r="123" spans="1:8" ht="12.75">
      <c r="A123" s="82">
        <v>32478</v>
      </c>
      <c r="B123" s="16">
        <f t="shared" si="10"/>
        <v>16687.081999999999</v>
      </c>
      <c r="C123" s="10">
        <f t="shared" si="8"/>
        <v>292.44099999999889</v>
      </c>
      <c r="D123" s="5">
        <f t="shared" si="9"/>
        <v>1.7837597053817547</v>
      </c>
      <c r="G123" s="69">
        <v>16687082</v>
      </c>
      <c r="H123" s="16"/>
    </row>
    <row r="124" spans="1:8" ht="12.75">
      <c r="A124" s="81">
        <v>32568</v>
      </c>
      <c r="B124" s="16">
        <f t="shared" si="10"/>
        <v>16764.042000000001</v>
      </c>
      <c r="C124" s="10">
        <f t="shared" si="8"/>
        <v>292.27500000000146</v>
      </c>
      <c r="D124" s="5">
        <f t="shared" si="9"/>
        <v>1.7743997957231983</v>
      </c>
      <c r="G124" s="69">
        <v>16764042</v>
      </c>
      <c r="H124" s="16"/>
    </row>
    <row r="125" spans="1:8" ht="12.75">
      <c r="A125" s="82">
        <v>32660</v>
      </c>
      <c r="B125" s="16">
        <f t="shared" si="10"/>
        <v>16814.416000000001</v>
      </c>
      <c r="C125" s="10">
        <f t="shared" ref="C125:C156" si="11">B125-B121</f>
        <v>282.25200000000041</v>
      </c>
      <c r="D125" s="5">
        <f t="shared" ref="D125:D156" si="12">B125/B121*100-100</f>
        <v>1.7072901043081856</v>
      </c>
      <c r="E125" s="4" t="s">
        <v>36</v>
      </c>
      <c r="G125" s="69">
        <v>16814416</v>
      </c>
      <c r="H125" s="16"/>
    </row>
    <row r="126" spans="1:8" ht="12.75">
      <c r="A126" s="81">
        <v>32752</v>
      </c>
      <c r="B126" s="16">
        <f t="shared" si="10"/>
        <v>16872.038</v>
      </c>
      <c r="C126" s="10">
        <f t="shared" si="11"/>
        <v>259.39900000000125</v>
      </c>
      <c r="D126" s="5">
        <f t="shared" si="12"/>
        <v>1.5614557085120708</v>
      </c>
      <c r="G126" s="69">
        <v>16872038</v>
      </c>
      <c r="H126" s="16"/>
    </row>
    <row r="127" spans="1:8" ht="12.75">
      <c r="A127" s="82">
        <v>32843</v>
      </c>
      <c r="B127" s="16">
        <f t="shared" si="10"/>
        <v>16936.723000000002</v>
      </c>
      <c r="C127" s="10">
        <f t="shared" si="11"/>
        <v>249.64100000000326</v>
      </c>
      <c r="D127" s="5">
        <f t="shared" si="12"/>
        <v>1.4960135031397499</v>
      </c>
      <c r="G127" s="69">
        <v>16936723</v>
      </c>
      <c r="H127" s="16"/>
    </row>
    <row r="128" spans="1:8" ht="12.75">
      <c r="A128" s="81">
        <v>32933</v>
      </c>
      <c r="B128" s="16">
        <f t="shared" si="10"/>
        <v>17005.635999999999</v>
      </c>
      <c r="C128" s="10">
        <f t="shared" si="11"/>
        <v>241.59399999999732</v>
      </c>
      <c r="D128" s="5">
        <f t="shared" si="12"/>
        <v>1.4411440868496754</v>
      </c>
      <c r="G128" s="69">
        <v>17005636</v>
      </c>
      <c r="H128" s="16"/>
    </row>
    <row r="129" spans="1:8" ht="12.75">
      <c r="A129" s="82">
        <v>33025</v>
      </c>
      <c r="B129" s="16">
        <f t="shared" si="10"/>
        <v>17065.128000000001</v>
      </c>
      <c r="C129" s="10">
        <f t="shared" si="11"/>
        <v>250.71199999999953</v>
      </c>
      <c r="D129" s="5">
        <f t="shared" si="12"/>
        <v>1.4910538671102103</v>
      </c>
      <c r="E129" s="4" t="s">
        <v>37</v>
      </c>
      <c r="G129" s="69">
        <v>17065128</v>
      </c>
      <c r="H129" s="16"/>
    </row>
    <row r="130" spans="1:8" ht="12.75">
      <c r="A130" s="81">
        <v>33117</v>
      </c>
      <c r="B130" s="16">
        <f t="shared" si="10"/>
        <v>17121.132000000001</v>
      </c>
      <c r="C130" s="10">
        <f t="shared" si="11"/>
        <v>249.09400000000096</v>
      </c>
      <c r="D130" s="5">
        <f t="shared" si="12"/>
        <v>1.4763717341082412</v>
      </c>
      <c r="G130" s="69">
        <v>17121132</v>
      </c>
      <c r="H130" s="16"/>
    </row>
    <row r="131" spans="1:8" ht="12.75">
      <c r="A131" s="82">
        <v>33208</v>
      </c>
      <c r="B131" s="16">
        <f t="shared" si="10"/>
        <v>17169.768</v>
      </c>
      <c r="C131" s="10">
        <f t="shared" si="11"/>
        <v>233.04499999999825</v>
      </c>
      <c r="D131" s="5">
        <f t="shared" si="12"/>
        <v>1.3759745613127166</v>
      </c>
      <c r="G131" s="69">
        <v>17169768</v>
      </c>
      <c r="H131" s="16"/>
    </row>
    <row r="132" spans="1:8" ht="12.75">
      <c r="A132" s="81">
        <v>33298</v>
      </c>
      <c r="B132" s="16">
        <f t="shared" si="10"/>
        <v>17237.423999999999</v>
      </c>
      <c r="C132" s="10">
        <f t="shared" si="11"/>
        <v>231.78800000000047</v>
      </c>
      <c r="D132" s="5">
        <f t="shared" si="12"/>
        <v>1.3630069466381514</v>
      </c>
      <c r="G132" s="69">
        <v>17237424</v>
      </c>
      <c r="H132" s="16"/>
    </row>
    <row r="133" spans="1:8" ht="12.75">
      <c r="A133" s="82">
        <v>33390</v>
      </c>
      <c r="B133" s="16">
        <f t="shared" si="10"/>
        <v>17284.036</v>
      </c>
      <c r="C133" s="10">
        <f t="shared" si="11"/>
        <v>218.90799999999945</v>
      </c>
      <c r="D133" s="5">
        <f t="shared" si="12"/>
        <v>1.2827797131085106</v>
      </c>
      <c r="E133" s="4" t="s">
        <v>38</v>
      </c>
      <c r="G133" s="69">
        <v>17284036</v>
      </c>
      <c r="H133" s="16"/>
    </row>
    <row r="134" spans="1:8" ht="12.75">
      <c r="A134" s="81">
        <v>33482</v>
      </c>
      <c r="B134" s="16">
        <f t="shared" si="10"/>
        <v>17338.859</v>
      </c>
      <c r="C134" s="10">
        <f t="shared" si="11"/>
        <v>217.72699999999895</v>
      </c>
      <c r="D134" s="5">
        <f t="shared" si="12"/>
        <v>1.2716857740481089</v>
      </c>
      <c r="G134" s="69">
        <v>17338859</v>
      </c>
      <c r="H134" s="16"/>
    </row>
    <row r="135" spans="1:8" ht="12.75">
      <c r="A135" s="82">
        <v>33573</v>
      </c>
      <c r="B135" s="16">
        <f t="shared" si="10"/>
        <v>17378.981</v>
      </c>
      <c r="C135" s="10">
        <f t="shared" si="11"/>
        <v>209.21299999999974</v>
      </c>
      <c r="D135" s="5">
        <f t="shared" si="12"/>
        <v>1.2184963710633667</v>
      </c>
      <c r="G135" s="69">
        <v>17378981</v>
      </c>
      <c r="H135" s="16"/>
    </row>
    <row r="136" spans="1:8" ht="12.75">
      <c r="A136" s="81">
        <v>33664</v>
      </c>
      <c r="B136" s="16">
        <f t="shared" si="10"/>
        <v>17441.287</v>
      </c>
      <c r="C136" s="10">
        <f t="shared" si="11"/>
        <v>203.86300000000119</v>
      </c>
      <c r="D136" s="5">
        <f t="shared" si="12"/>
        <v>1.1826767154999658</v>
      </c>
      <c r="G136" s="69">
        <v>17441287</v>
      </c>
      <c r="H136" s="16"/>
    </row>
    <row r="137" spans="1:8" ht="12.75">
      <c r="A137" s="82">
        <v>33756</v>
      </c>
      <c r="B137" s="16">
        <f t="shared" si="10"/>
        <v>17478.634999999998</v>
      </c>
      <c r="C137" s="10">
        <f t="shared" si="11"/>
        <v>194.59899999999834</v>
      </c>
      <c r="D137" s="5">
        <f t="shared" si="12"/>
        <v>1.1258886523957585</v>
      </c>
      <c r="E137" s="4" t="s">
        <v>39</v>
      </c>
      <c r="G137" s="69">
        <v>17478635</v>
      </c>
      <c r="H137" s="16"/>
    </row>
    <row r="138" spans="1:8" ht="12.75">
      <c r="A138" s="81">
        <v>33848</v>
      </c>
      <c r="B138" s="16">
        <f t="shared" si="10"/>
        <v>17523.303</v>
      </c>
      <c r="C138" s="10">
        <f t="shared" si="11"/>
        <v>184.44399999999951</v>
      </c>
      <c r="D138" s="5">
        <f t="shared" si="12"/>
        <v>1.0637608853039353</v>
      </c>
      <c r="G138" s="69">
        <v>17523303</v>
      </c>
      <c r="H138" s="16"/>
    </row>
    <row r="139" spans="1:8" ht="12.75">
      <c r="A139" s="82">
        <v>33939</v>
      </c>
      <c r="B139" s="16">
        <f t="shared" si="10"/>
        <v>17557.133000000002</v>
      </c>
      <c r="C139" s="10">
        <f t="shared" si="11"/>
        <v>178.15200000000186</v>
      </c>
      <c r="D139" s="5">
        <f t="shared" si="12"/>
        <v>1.0251003784399302</v>
      </c>
      <c r="G139" s="69">
        <v>17557133</v>
      </c>
      <c r="H139" s="16"/>
    </row>
    <row r="140" spans="1:8" ht="12.75">
      <c r="A140" s="81">
        <v>34029</v>
      </c>
      <c r="B140" s="16">
        <f t="shared" si="10"/>
        <v>17609.552</v>
      </c>
      <c r="C140" s="10">
        <f t="shared" si="11"/>
        <v>168.26499999999942</v>
      </c>
      <c r="D140" s="5">
        <f t="shared" si="12"/>
        <v>0.96475105306161879</v>
      </c>
      <c r="G140" s="69">
        <v>17609552</v>
      </c>
      <c r="H140" s="16"/>
    </row>
    <row r="141" spans="1:8" ht="12.75">
      <c r="A141" s="82">
        <v>34121</v>
      </c>
      <c r="B141" s="16">
        <f t="shared" si="10"/>
        <v>17634.808000000001</v>
      </c>
      <c r="C141" s="10">
        <f t="shared" si="11"/>
        <v>156.1730000000025</v>
      </c>
      <c r="D141" s="5">
        <f t="shared" si="12"/>
        <v>0.89350798846707846</v>
      </c>
      <c r="E141" s="4" t="s">
        <v>40</v>
      </c>
      <c r="G141" s="69">
        <v>17634808</v>
      </c>
      <c r="H141" s="16"/>
    </row>
    <row r="142" spans="1:8" ht="12.75">
      <c r="A142" s="81">
        <v>34213</v>
      </c>
      <c r="B142" s="16">
        <f t="shared" si="10"/>
        <v>17683.713</v>
      </c>
      <c r="C142" s="10">
        <f t="shared" si="11"/>
        <v>160.40999999999985</v>
      </c>
      <c r="D142" s="5">
        <f t="shared" si="12"/>
        <v>0.91540961198923299</v>
      </c>
      <c r="G142" s="69">
        <v>17683713</v>
      </c>
      <c r="H142" s="16"/>
    </row>
    <row r="143" spans="1:8" ht="12.75">
      <c r="A143" s="82">
        <v>34304</v>
      </c>
      <c r="B143" s="16">
        <f t="shared" si="10"/>
        <v>17719.09</v>
      </c>
      <c r="C143" s="10">
        <f t="shared" si="11"/>
        <v>161.95699999999852</v>
      </c>
      <c r="D143" s="5">
        <f t="shared" si="12"/>
        <v>0.92245698657063713</v>
      </c>
      <c r="G143" s="69">
        <v>17719090</v>
      </c>
      <c r="H143" s="16"/>
    </row>
    <row r="144" spans="1:8" ht="12.75">
      <c r="A144" s="81">
        <v>34394</v>
      </c>
      <c r="B144" s="16">
        <f t="shared" si="10"/>
        <v>17772.078000000001</v>
      </c>
      <c r="C144" s="10">
        <f t="shared" si="11"/>
        <v>162.52600000000166</v>
      </c>
      <c r="D144" s="5">
        <f t="shared" si="12"/>
        <v>0.92294227587392186</v>
      </c>
      <c r="G144" s="69">
        <v>17772078</v>
      </c>
      <c r="H144" s="16"/>
    </row>
    <row r="145" spans="1:8" ht="12.75">
      <c r="A145" s="82">
        <v>34486</v>
      </c>
      <c r="B145" s="16">
        <f t="shared" si="10"/>
        <v>17805.468000000001</v>
      </c>
      <c r="C145" s="10">
        <f t="shared" si="11"/>
        <v>170.65999999999985</v>
      </c>
      <c r="D145" s="5">
        <f t="shared" si="12"/>
        <v>0.96774515492315061</v>
      </c>
      <c r="E145" s="4" t="s">
        <v>41</v>
      </c>
      <c r="G145" s="69">
        <v>17805468</v>
      </c>
      <c r="H145" s="16"/>
    </row>
    <row r="146" spans="1:8" ht="12.75">
      <c r="A146" s="81">
        <v>34578</v>
      </c>
      <c r="B146" s="16">
        <f t="shared" si="10"/>
        <v>17859.257000000001</v>
      </c>
      <c r="C146" s="10">
        <f t="shared" si="11"/>
        <v>175.54400000000169</v>
      </c>
      <c r="D146" s="5">
        <f t="shared" si="12"/>
        <v>0.99268745200740227</v>
      </c>
      <c r="G146" s="69">
        <v>17859257</v>
      </c>
      <c r="H146" s="16"/>
    </row>
    <row r="147" spans="1:8" ht="12.75">
      <c r="A147" s="82">
        <v>34669</v>
      </c>
      <c r="B147" s="16">
        <f t="shared" si="10"/>
        <v>17893.433000000001</v>
      </c>
      <c r="C147" s="10">
        <f t="shared" si="11"/>
        <v>174.34300000000076</v>
      </c>
      <c r="D147" s="5">
        <f t="shared" si="12"/>
        <v>0.98392750417770003</v>
      </c>
      <c r="G147" s="69">
        <v>17893433</v>
      </c>
      <c r="H147" s="16"/>
    </row>
    <row r="148" spans="1:8" ht="12.75">
      <c r="A148" s="81">
        <v>34759</v>
      </c>
      <c r="B148" s="16">
        <f t="shared" si="10"/>
        <v>17951.55</v>
      </c>
      <c r="C148" s="10">
        <f t="shared" si="11"/>
        <v>179.47199999999793</v>
      </c>
      <c r="D148" s="5">
        <f t="shared" si="12"/>
        <v>1.0098537717423852</v>
      </c>
      <c r="G148" s="69">
        <v>17951550</v>
      </c>
      <c r="H148" s="16"/>
    </row>
    <row r="149" spans="1:8" ht="12.75">
      <c r="A149" s="82">
        <v>34851</v>
      </c>
      <c r="B149" s="16">
        <f t="shared" si="10"/>
        <v>18004.882000000001</v>
      </c>
      <c r="C149" s="10">
        <f t="shared" si="11"/>
        <v>199.41400000000067</v>
      </c>
      <c r="D149" s="5">
        <f t="shared" si="12"/>
        <v>1.11995932934758</v>
      </c>
      <c r="E149" s="4" t="s">
        <v>42</v>
      </c>
      <c r="G149" s="69">
        <v>18004882</v>
      </c>
      <c r="H149" s="16"/>
    </row>
    <row r="150" spans="1:8" ht="12.75">
      <c r="A150" s="81">
        <v>34943</v>
      </c>
      <c r="B150" s="16">
        <f t="shared" si="10"/>
        <v>18062.175999999999</v>
      </c>
      <c r="C150" s="10">
        <f t="shared" si="11"/>
        <v>202.91899999999805</v>
      </c>
      <c r="D150" s="5">
        <f t="shared" si="12"/>
        <v>1.1362118816029181</v>
      </c>
      <c r="G150" s="69">
        <v>18062176</v>
      </c>
      <c r="H150" s="16"/>
    </row>
    <row r="151" spans="1:8" ht="12.75">
      <c r="A151" s="82">
        <v>35034</v>
      </c>
      <c r="B151" s="16">
        <f t="shared" si="10"/>
        <v>18119.616000000002</v>
      </c>
      <c r="C151" s="10">
        <f t="shared" si="11"/>
        <v>226.1830000000009</v>
      </c>
      <c r="D151" s="5">
        <f t="shared" si="12"/>
        <v>1.2640559248747962</v>
      </c>
      <c r="G151" s="69">
        <v>18119616</v>
      </c>
      <c r="H151" s="16"/>
    </row>
    <row r="152" spans="1:8" ht="12.75">
      <c r="A152" s="81">
        <v>35125</v>
      </c>
      <c r="B152" s="16">
        <f t="shared" si="10"/>
        <v>18175.986000000001</v>
      </c>
      <c r="C152" s="10">
        <f t="shared" si="11"/>
        <v>224.43600000000151</v>
      </c>
      <c r="D152" s="5">
        <f t="shared" si="12"/>
        <v>1.2502318741278771</v>
      </c>
      <c r="G152" s="69">
        <v>18175986</v>
      </c>
      <c r="H152" s="16"/>
    </row>
    <row r="153" spans="1:8" ht="12.75">
      <c r="A153" s="82">
        <v>35217</v>
      </c>
      <c r="B153" s="16">
        <f t="shared" si="10"/>
        <v>18224.767</v>
      </c>
      <c r="C153" s="10">
        <f t="shared" si="11"/>
        <v>219.8849999999984</v>
      </c>
      <c r="D153" s="5">
        <f t="shared" si="12"/>
        <v>1.2212521026241632</v>
      </c>
      <c r="E153" s="11" t="s">
        <v>43</v>
      </c>
      <c r="F153" s="12"/>
      <c r="G153" s="69">
        <v>18224767</v>
      </c>
      <c r="H153" s="16"/>
    </row>
    <row r="154" spans="1:8" ht="12.75">
      <c r="A154" s="81">
        <v>35309</v>
      </c>
      <c r="B154" s="16">
        <f t="shared" si="10"/>
        <v>18281.323</v>
      </c>
      <c r="C154" s="10">
        <f t="shared" si="11"/>
        <v>219.14700000000084</v>
      </c>
      <c r="D154" s="5">
        <f t="shared" si="12"/>
        <v>1.2132923519292689</v>
      </c>
      <c r="F154" s="13"/>
      <c r="G154" s="69">
        <v>18281323</v>
      </c>
      <c r="H154" s="16"/>
    </row>
    <row r="155" spans="1:8" ht="12.75">
      <c r="A155" s="82">
        <v>35400</v>
      </c>
      <c r="B155" s="16">
        <f t="shared" si="10"/>
        <v>18330.079000000002</v>
      </c>
      <c r="C155" s="10">
        <f t="shared" si="11"/>
        <v>210.46299999999974</v>
      </c>
      <c r="D155" s="5">
        <f t="shared" si="12"/>
        <v>1.161520199986569</v>
      </c>
      <c r="F155" s="12"/>
      <c r="G155" s="69">
        <v>18330079</v>
      </c>
      <c r="H155" s="16"/>
    </row>
    <row r="156" spans="1:8" ht="12.75">
      <c r="A156" s="82">
        <v>35490</v>
      </c>
      <c r="B156" s="16">
        <f t="shared" si="10"/>
        <v>18388.71</v>
      </c>
      <c r="C156" s="10">
        <f t="shared" si="11"/>
        <v>212.72399999999834</v>
      </c>
      <c r="D156" s="5">
        <f t="shared" si="12"/>
        <v>1.1703574155481817</v>
      </c>
      <c r="F156" s="12"/>
      <c r="G156" s="69">
        <v>18388710</v>
      </c>
      <c r="H156" s="16"/>
    </row>
    <row r="157" spans="1:8" ht="12.75">
      <c r="A157" s="81">
        <v>35582</v>
      </c>
      <c r="B157" s="16">
        <f t="shared" si="10"/>
        <v>18423.037</v>
      </c>
      <c r="C157" s="10">
        <f t="shared" ref="C157:C188" si="13">B157-B153</f>
        <v>198.27000000000044</v>
      </c>
      <c r="D157" s="5">
        <f t="shared" ref="D157:D188" si="14">B157/B153*100-100</f>
        <v>1.0879151431675211</v>
      </c>
      <c r="E157" s="4" t="s">
        <v>44</v>
      </c>
      <c r="F157" s="12"/>
      <c r="G157" s="69">
        <v>18423037</v>
      </c>
      <c r="H157" s="16"/>
    </row>
    <row r="158" spans="1:8" ht="12.75">
      <c r="A158" s="82">
        <v>35674</v>
      </c>
      <c r="B158" s="16">
        <f t="shared" ref="B158:B221" si="15">G158/1000</f>
        <v>18468.718000000001</v>
      </c>
      <c r="C158" s="10">
        <f t="shared" si="13"/>
        <v>187.39500000000044</v>
      </c>
      <c r="D158" s="5">
        <f t="shared" si="14"/>
        <v>1.0250625734253447</v>
      </c>
      <c r="F158" s="13"/>
      <c r="G158" s="69">
        <v>18468718</v>
      </c>
      <c r="H158" s="16"/>
    </row>
    <row r="159" spans="1:8" ht="12.75">
      <c r="A159" s="82">
        <v>35765</v>
      </c>
      <c r="B159" s="16">
        <f t="shared" si="15"/>
        <v>18510.004000000001</v>
      </c>
      <c r="C159" s="10">
        <f t="shared" si="13"/>
        <v>179.92499999999927</v>
      </c>
      <c r="D159" s="5">
        <f t="shared" si="14"/>
        <v>0.98158333087378935</v>
      </c>
      <c r="F159" s="12"/>
      <c r="G159" s="69">
        <v>18510004</v>
      </c>
      <c r="H159" s="16"/>
    </row>
    <row r="160" spans="1:8" ht="12.75">
      <c r="A160" s="81">
        <v>35855</v>
      </c>
      <c r="B160" s="16">
        <f t="shared" si="15"/>
        <v>18572.416000000001</v>
      </c>
      <c r="C160" s="10">
        <f t="shared" si="13"/>
        <v>183.70600000000195</v>
      </c>
      <c r="D160" s="5">
        <f t="shared" si="14"/>
        <v>0.99901515658248741</v>
      </c>
      <c r="F160" s="12"/>
      <c r="G160" s="69">
        <v>18572416</v>
      </c>
      <c r="H160" s="16"/>
    </row>
    <row r="161" spans="1:8" ht="12.75">
      <c r="A161" s="82">
        <v>35947</v>
      </c>
      <c r="B161" s="16">
        <f t="shared" si="15"/>
        <v>18607.583999999999</v>
      </c>
      <c r="C161" s="10">
        <f t="shared" si="13"/>
        <v>184.54699999999866</v>
      </c>
      <c r="D161" s="5">
        <f t="shared" si="14"/>
        <v>1.0017186634320865</v>
      </c>
      <c r="E161" s="4" t="s">
        <v>45</v>
      </c>
      <c r="F161" s="12"/>
      <c r="G161" s="69">
        <v>18607584</v>
      </c>
      <c r="H161" s="16"/>
    </row>
    <row r="162" spans="1:8" ht="12.75">
      <c r="A162" s="82">
        <v>36039</v>
      </c>
      <c r="B162" s="16">
        <f t="shared" si="15"/>
        <v>18658.381000000001</v>
      </c>
      <c r="C162" s="10">
        <f t="shared" si="13"/>
        <v>189.66300000000047</v>
      </c>
      <c r="D162" s="5">
        <f t="shared" si="14"/>
        <v>1.0269418808603916</v>
      </c>
      <c r="F162" s="13"/>
      <c r="G162" s="69">
        <v>18658381</v>
      </c>
      <c r="H162" s="16"/>
    </row>
    <row r="163" spans="1:8" ht="12.75">
      <c r="A163" s="81">
        <v>36130</v>
      </c>
      <c r="B163" s="16">
        <f t="shared" si="15"/>
        <v>18705.62</v>
      </c>
      <c r="C163" s="10">
        <f t="shared" si="13"/>
        <v>195.61599999999817</v>
      </c>
      <c r="D163" s="5">
        <f t="shared" si="14"/>
        <v>1.0568123053890162</v>
      </c>
      <c r="F163" s="12"/>
      <c r="G163" s="69">
        <v>18705620</v>
      </c>
      <c r="H163" s="16"/>
    </row>
    <row r="164" spans="1:8" ht="12.75">
      <c r="A164" s="82">
        <v>36220</v>
      </c>
      <c r="B164" s="16">
        <f t="shared" si="15"/>
        <v>18770.525000000001</v>
      </c>
      <c r="C164" s="10">
        <f t="shared" si="13"/>
        <v>198.10900000000038</v>
      </c>
      <c r="D164" s="5">
        <f t="shared" si="14"/>
        <v>1.0666840544601257</v>
      </c>
      <c r="F164" s="12"/>
      <c r="G164" s="69">
        <v>18770525</v>
      </c>
      <c r="H164" s="16"/>
    </row>
    <row r="165" spans="1:8" ht="12.75">
      <c r="A165" s="82">
        <v>36312</v>
      </c>
      <c r="B165" s="16">
        <f t="shared" si="15"/>
        <v>18812.263999999999</v>
      </c>
      <c r="C165" s="10">
        <f t="shared" si="13"/>
        <v>204.68000000000029</v>
      </c>
      <c r="D165" s="5">
        <f t="shared" si="14"/>
        <v>1.0999815989007402</v>
      </c>
      <c r="E165" s="4" t="s">
        <v>46</v>
      </c>
      <c r="F165" s="13"/>
      <c r="G165" s="69">
        <v>18812264</v>
      </c>
      <c r="H165" s="16"/>
    </row>
    <row r="166" spans="1:8" ht="12.75">
      <c r="A166" s="81">
        <v>36404</v>
      </c>
      <c r="B166" s="16">
        <f t="shared" si="15"/>
        <v>18867.68</v>
      </c>
      <c r="C166" s="10">
        <f t="shared" si="13"/>
        <v>209.29899999999907</v>
      </c>
      <c r="D166" s="5">
        <f t="shared" si="14"/>
        <v>1.1217425563343255</v>
      </c>
      <c r="F166" s="13"/>
      <c r="G166" s="69">
        <v>18867680</v>
      </c>
      <c r="H166" s="16"/>
    </row>
    <row r="167" spans="1:8" ht="12.75">
      <c r="A167" s="82">
        <v>36495</v>
      </c>
      <c r="B167" s="16">
        <f t="shared" si="15"/>
        <v>18919.21</v>
      </c>
      <c r="C167" s="10">
        <f t="shared" si="13"/>
        <v>213.59000000000015</v>
      </c>
      <c r="D167" s="5">
        <f t="shared" si="14"/>
        <v>1.1418493479499858</v>
      </c>
      <c r="F167" s="12"/>
      <c r="G167" s="69">
        <v>18919210</v>
      </c>
      <c r="H167" s="16"/>
    </row>
    <row r="168" spans="1:8" ht="12.75">
      <c r="A168" s="82">
        <v>36586</v>
      </c>
      <c r="B168" s="16">
        <f t="shared" si="15"/>
        <v>18986.710999999999</v>
      </c>
      <c r="C168" s="10">
        <f t="shared" si="13"/>
        <v>216.18599999999788</v>
      </c>
      <c r="D168" s="5">
        <f t="shared" si="14"/>
        <v>1.1517312382045617</v>
      </c>
      <c r="F168" s="12"/>
      <c r="G168" s="69">
        <v>18986711</v>
      </c>
      <c r="H168" s="16"/>
    </row>
    <row r="169" spans="1:8" ht="12.75">
      <c r="A169" s="81">
        <v>36678</v>
      </c>
      <c r="B169" s="16">
        <f t="shared" si="15"/>
        <v>19028.802</v>
      </c>
      <c r="C169" s="10">
        <f t="shared" si="13"/>
        <v>216.53800000000047</v>
      </c>
      <c r="D169" s="5">
        <f t="shared" si="14"/>
        <v>1.151046997852049</v>
      </c>
      <c r="E169" s="4" t="s">
        <v>47</v>
      </c>
      <c r="F169" s="13"/>
      <c r="G169" s="69">
        <v>19028802</v>
      </c>
      <c r="H169" s="16"/>
    </row>
    <row r="170" spans="1:8" ht="12.75">
      <c r="A170" s="82">
        <v>36770</v>
      </c>
      <c r="B170" s="16">
        <f t="shared" si="15"/>
        <v>19086.04</v>
      </c>
      <c r="C170" s="10">
        <f t="shared" si="13"/>
        <v>218.36000000000058</v>
      </c>
      <c r="D170" s="5">
        <f t="shared" si="14"/>
        <v>1.1573229989060678</v>
      </c>
      <c r="F170" s="13"/>
      <c r="G170" s="69">
        <v>19086040</v>
      </c>
      <c r="H170" s="16"/>
    </row>
    <row r="171" spans="1:8" ht="12.75">
      <c r="A171" s="81">
        <v>36861</v>
      </c>
      <c r="B171" s="16">
        <f t="shared" si="15"/>
        <v>19141.036</v>
      </c>
      <c r="C171" s="10">
        <f t="shared" si="13"/>
        <v>221.82600000000093</v>
      </c>
      <c r="D171" s="5">
        <f t="shared" si="14"/>
        <v>1.1724908175341398</v>
      </c>
      <c r="F171" s="13"/>
      <c r="G171" s="69">
        <v>19141036</v>
      </c>
      <c r="H171" s="16"/>
    </row>
    <row r="172" spans="1:8" ht="12.75">
      <c r="A172" s="82">
        <v>36951</v>
      </c>
      <c r="B172" s="16">
        <f t="shared" si="15"/>
        <v>19225.181</v>
      </c>
      <c r="C172" s="10">
        <f t="shared" si="13"/>
        <v>238.47000000000116</v>
      </c>
      <c r="D172" s="5">
        <f t="shared" si="14"/>
        <v>1.2559837246166552</v>
      </c>
      <c r="F172" s="12"/>
      <c r="G172" s="69">
        <v>19225181</v>
      </c>
      <c r="H172" s="16"/>
    </row>
    <row r="173" spans="1:8" ht="12.75">
      <c r="A173" s="82" t="s">
        <v>2</v>
      </c>
      <c r="B173" s="16">
        <f t="shared" si="15"/>
        <v>19274.701000000001</v>
      </c>
      <c r="C173" s="10">
        <f t="shared" si="13"/>
        <v>245.89900000000125</v>
      </c>
      <c r="D173" s="5">
        <f t="shared" si="14"/>
        <v>1.2922463537116187</v>
      </c>
      <c r="E173" s="4" t="s">
        <v>48</v>
      </c>
      <c r="G173" s="69">
        <v>19274701</v>
      </c>
      <c r="H173" s="16"/>
    </row>
    <row r="174" spans="1:8" ht="12.75">
      <c r="A174" s="82">
        <v>37135</v>
      </c>
      <c r="B174" s="16">
        <f t="shared" si="15"/>
        <v>19329.107</v>
      </c>
      <c r="C174" s="10">
        <f t="shared" si="13"/>
        <v>243.0669999999991</v>
      </c>
      <c r="D174" s="5">
        <f t="shared" si="14"/>
        <v>1.2735329067737382</v>
      </c>
      <c r="E174" s="14"/>
      <c r="G174" s="69">
        <v>19329107</v>
      </c>
      <c r="H174" s="16"/>
    </row>
    <row r="175" spans="1:8" ht="12.75">
      <c r="A175" s="81">
        <v>37226</v>
      </c>
      <c r="B175" s="16">
        <f t="shared" si="15"/>
        <v>19386.460999999999</v>
      </c>
      <c r="C175" s="10">
        <f t="shared" si="13"/>
        <v>245.42499999999927</v>
      </c>
      <c r="D175" s="5">
        <f t="shared" si="14"/>
        <v>1.2821928760804724</v>
      </c>
      <c r="G175" s="69">
        <v>19386461</v>
      </c>
      <c r="H175" s="16"/>
    </row>
    <row r="176" spans="1:8" ht="12.75">
      <c r="A176" s="82">
        <v>37316</v>
      </c>
      <c r="B176" s="16">
        <f t="shared" si="15"/>
        <v>19453.349999999999</v>
      </c>
      <c r="C176" s="10">
        <f t="shared" si="13"/>
        <v>228.16899999999805</v>
      </c>
      <c r="D176" s="5">
        <f t="shared" si="14"/>
        <v>1.1868236767185607</v>
      </c>
      <c r="G176" s="69">
        <v>19453350</v>
      </c>
      <c r="H176" s="16"/>
    </row>
    <row r="177" spans="1:8" ht="12.75">
      <c r="A177" s="82" t="s">
        <v>3</v>
      </c>
      <c r="B177" s="16">
        <f t="shared" si="15"/>
        <v>19495.21</v>
      </c>
      <c r="C177" s="10">
        <f t="shared" si="13"/>
        <v>220.5089999999982</v>
      </c>
      <c r="D177" s="5">
        <f t="shared" si="14"/>
        <v>1.1440333108150327</v>
      </c>
      <c r="E177" s="4" t="s">
        <v>49</v>
      </c>
      <c r="G177" s="69">
        <v>19495210</v>
      </c>
      <c r="H177" s="16"/>
    </row>
    <row r="178" spans="1:8" ht="12.75">
      <c r="A178" s="82">
        <v>37500</v>
      </c>
      <c r="B178" s="16">
        <f t="shared" si="15"/>
        <v>19548.870999999999</v>
      </c>
      <c r="C178" s="10">
        <f t="shared" si="13"/>
        <v>219.76399999999921</v>
      </c>
      <c r="D178" s="5">
        <f t="shared" si="14"/>
        <v>1.1369588879610433</v>
      </c>
      <c r="G178" s="69">
        <v>19548871</v>
      </c>
      <c r="H178" s="16"/>
    </row>
    <row r="179" spans="1:8" ht="12.75">
      <c r="A179" s="81">
        <v>37591</v>
      </c>
      <c r="B179" s="16">
        <f t="shared" si="15"/>
        <v>19605.440999999999</v>
      </c>
      <c r="C179" s="10">
        <f t="shared" si="13"/>
        <v>218.97999999999956</v>
      </c>
      <c r="D179" s="5">
        <f t="shared" si="14"/>
        <v>1.1295511852317901</v>
      </c>
      <c r="G179" s="69">
        <v>19605441</v>
      </c>
      <c r="H179" s="16"/>
    </row>
    <row r="180" spans="1:8" ht="12.75">
      <c r="A180" s="82">
        <v>37681</v>
      </c>
      <c r="B180" s="16">
        <f t="shared" si="15"/>
        <v>19676.628000000001</v>
      </c>
      <c r="C180" s="10">
        <f t="shared" si="13"/>
        <v>223.27800000000207</v>
      </c>
      <c r="D180" s="5">
        <f t="shared" si="14"/>
        <v>1.1477611825212648</v>
      </c>
      <c r="G180" s="69">
        <v>19676628</v>
      </c>
      <c r="H180" s="16"/>
    </row>
    <row r="181" spans="1:8" ht="12.75">
      <c r="A181" s="82" t="s">
        <v>4</v>
      </c>
      <c r="B181" s="16">
        <f t="shared" si="15"/>
        <v>19720.737000000001</v>
      </c>
      <c r="C181" s="10">
        <f t="shared" si="13"/>
        <v>225.52700000000186</v>
      </c>
      <c r="D181" s="5">
        <f t="shared" si="14"/>
        <v>1.1568328835647463</v>
      </c>
      <c r="E181" s="4" t="s">
        <v>50</v>
      </c>
      <c r="G181" s="69">
        <v>19720737</v>
      </c>
      <c r="H181" s="16"/>
    </row>
    <row r="182" spans="1:8" ht="12.75">
      <c r="A182" s="82">
        <v>37865</v>
      </c>
      <c r="B182" s="16">
        <f t="shared" si="15"/>
        <v>19773.429</v>
      </c>
      <c r="C182" s="10">
        <f t="shared" si="13"/>
        <v>224.5580000000009</v>
      </c>
      <c r="D182" s="5">
        <f t="shared" si="14"/>
        <v>1.1487006078253899</v>
      </c>
      <c r="G182" s="69">
        <v>19773429</v>
      </c>
      <c r="H182" s="16"/>
    </row>
    <row r="183" spans="1:8" ht="12.75">
      <c r="A183" s="81">
        <v>37956</v>
      </c>
      <c r="B183" s="16">
        <f t="shared" si="15"/>
        <v>19827.154999999999</v>
      </c>
      <c r="C183" s="10">
        <f t="shared" si="13"/>
        <v>221.71399999999994</v>
      </c>
      <c r="D183" s="5">
        <f t="shared" si="14"/>
        <v>1.1308799429709353</v>
      </c>
      <c r="G183" s="69">
        <v>19827155</v>
      </c>
      <c r="H183" s="16"/>
    </row>
    <row r="184" spans="1:8" ht="12.75">
      <c r="A184" s="82">
        <v>38047</v>
      </c>
      <c r="B184" s="16">
        <f t="shared" si="15"/>
        <v>19894.105</v>
      </c>
      <c r="C184" s="10">
        <f t="shared" si="13"/>
        <v>217.47699999999895</v>
      </c>
      <c r="D184" s="5">
        <f t="shared" si="14"/>
        <v>1.1052554329938857</v>
      </c>
      <c r="G184" s="69">
        <v>19894105</v>
      </c>
      <c r="H184" s="16"/>
    </row>
    <row r="185" spans="1:8" ht="12.75">
      <c r="A185" s="82" t="s">
        <v>5</v>
      </c>
      <c r="B185" s="16">
        <f t="shared" si="15"/>
        <v>19932.722000000002</v>
      </c>
      <c r="C185" s="10">
        <f t="shared" si="13"/>
        <v>211.98500000000058</v>
      </c>
      <c r="D185" s="5">
        <f t="shared" si="14"/>
        <v>1.0749344712624094</v>
      </c>
      <c r="E185" s="4" t="s">
        <v>51</v>
      </c>
      <c r="G185" s="69">
        <v>19932722</v>
      </c>
      <c r="H185" s="16"/>
    </row>
    <row r="186" spans="1:8" ht="12.75">
      <c r="A186" s="82">
        <v>38231</v>
      </c>
      <c r="B186" s="16">
        <f t="shared" si="15"/>
        <v>19989.677</v>
      </c>
      <c r="C186" s="10">
        <f t="shared" si="13"/>
        <v>216.24799999999959</v>
      </c>
      <c r="D186" s="5">
        <f t="shared" si="14"/>
        <v>1.0936292334526172</v>
      </c>
      <c r="G186" s="69">
        <v>19989677</v>
      </c>
      <c r="H186" s="16"/>
    </row>
    <row r="187" spans="1:8" ht="12.75">
      <c r="A187" s="81">
        <v>38322</v>
      </c>
      <c r="B187" s="16">
        <f t="shared" si="15"/>
        <v>20046.003000000001</v>
      </c>
      <c r="C187" s="10">
        <f t="shared" si="13"/>
        <v>218.84800000000178</v>
      </c>
      <c r="D187" s="5">
        <f t="shared" si="14"/>
        <v>1.1037791352314485</v>
      </c>
      <c r="G187" s="69">
        <v>20046003</v>
      </c>
      <c r="H187" s="16"/>
    </row>
    <row r="188" spans="1:8" ht="12.75">
      <c r="A188" s="82">
        <v>38412</v>
      </c>
      <c r="B188" s="16">
        <f t="shared" si="15"/>
        <v>20126.553</v>
      </c>
      <c r="C188" s="10">
        <f t="shared" si="13"/>
        <v>232.44800000000032</v>
      </c>
      <c r="D188" s="5">
        <f t="shared" si="14"/>
        <v>1.1684265263503875</v>
      </c>
      <c r="G188" s="69">
        <v>20126553</v>
      </c>
      <c r="H188" s="16"/>
    </row>
    <row r="189" spans="1:8" ht="12.75">
      <c r="A189" s="82" t="s">
        <v>6</v>
      </c>
      <c r="B189" s="16">
        <f t="shared" si="15"/>
        <v>20176.844000000001</v>
      </c>
      <c r="C189" s="10">
        <f t="shared" ref="C189:C220" si="16">B189-B185</f>
        <v>244.12199999999939</v>
      </c>
      <c r="D189" s="5">
        <f t="shared" ref="D189:D220" si="17">B189/B185*100-100</f>
        <v>1.2247298688056674</v>
      </c>
      <c r="E189" s="4" t="s">
        <v>52</v>
      </c>
      <c r="G189" s="69">
        <v>20176844</v>
      </c>
      <c r="H189" s="16"/>
    </row>
    <row r="190" spans="1:8" ht="12.75">
      <c r="A190" s="81">
        <v>38596</v>
      </c>
      <c r="B190" s="16">
        <f t="shared" si="15"/>
        <v>20244.726999999999</v>
      </c>
      <c r="C190" s="10">
        <f t="shared" si="16"/>
        <v>255.04999999999927</v>
      </c>
      <c r="D190" s="5">
        <f t="shared" si="17"/>
        <v>1.275908560203348</v>
      </c>
      <c r="G190" s="69">
        <v>20244727</v>
      </c>
      <c r="H190" s="16"/>
    </row>
    <row r="191" spans="1:8" ht="12.75">
      <c r="A191" s="82">
        <v>38687</v>
      </c>
      <c r="B191" s="16">
        <f t="shared" si="15"/>
        <v>20311.543000000001</v>
      </c>
      <c r="C191" s="10">
        <f t="shared" si="16"/>
        <v>265.54000000000087</v>
      </c>
      <c r="D191" s="5">
        <f t="shared" si="17"/>
        <v>1.3246530991739291</v>
      </c>
      <c r="G191" s="69">
        <v>20311543</v>
      </c>
      <c r="H191" s="16"/>
    </row>
    <row r="192" spans="1:8" ht="12.75">
      <c r="A192" s="81">
        <v>38777</v>
      </c>
      <c r="B192" s="16">
        <f t="shared" si="15"/>
        <v>20398.132000000001</v>
      </c>
      <c r="C192" s="10">
        <f t="shared" si="16"/>
        <v>271.57900000000154</v>
      </c>
      <c r="D192" s="5">
        <f t="shared" si="17"/>
        <v>1.3493567428063784</v>
      </c>
      <c r="F192" s="15"/>
      <c r="G192" s="69">
        <v>20398132</v>
      </c>
      <c r="H192" s="16"/>
    </row>
    <row r="193" spans="1:8" ht="12.75">
      <c r="A193" s="81">
        <v>38869</v>
      </c>
      <c r="B193" s="16">
        <f t="shared" si="15"/>
        <v>20450.966</v>
      </c>
      <c r="C193" s="10">
        <f t="shared" si="16"/>
        <v>274.12199999999939</v>
      </c>
      <c r="D193" s="5">
        <f t="shared" si="17"/>
        <v>1.3585970134873264</v>
      </c>
      <c r="E193" s="4" t="s">
        <v>53</v>
      </c>
      <c r="F193" s="15"/>
      <c r="G193" s="69">
        <v>20450966</v>
      </c>
      <c r="H193" s="16"/>
    </row>
    <row r="194" spans="1:8" ht="12.75">
      <c r="A194" s="82">
        <v>38961</v>
      </c>
      <c r="B194" s="16">
        <f t="shared" si="15"/>
        <v>20542.281999999999</v>
      </c>
      <c r="C194" s="10">
        <f t="shared" si="16"/>
        <v>297.55500000000029</v>
      </c>
      <c r="D194" s="5">
        <f t="shared" si="17"/>
        <v>1.4697901334999415</v>
      </c>
      <c r="F194" s="15"/>
      <c r="G194" s="69">
        <v>20542282</v>
      </c>
      <c r="H194" s="16"/>
    </row>
    <row r="195" spans="1:8" ht="12.75">
      <c r="A195" s="81">
        <v>39052</v>
      </c>
      <c r="B195" s="16">
        <f t="shared" si="15"/>
        <v>20627.546999999999</v>
      </c>
      <c r="C195" s="10">
        <f t="shared" si="16"/>
        <v>316.00399999999718</v>
      </c>
      <c r="D195" s="5">
        <f t="shared" si="17"/>
        <v>1.5557852990292247</v>
      </c>
      <c r="F195" s="15"/>
      <c r="G195" s="69">
        <v>20627547</v>
      </c>
      <c r="H195" s="16"/>
    </row>
    <row r="196" spans="1:8" ht="12.75">
      <c r="A196" s="81">
        <v>39142</v>
      </c>
      <c r="B196" s="16">
        <f t="shared" si="15"/>
        <v>20742.816999999999</v>
      </c>
      <c r="C196" s="10">
        <f t="shared" si="16"/>
        <v>344.68499999999767</v>
      </c>
      <c r="D196" s="5">
        <f t="shared" si="17"/>
        <v>1.689787084425177</v>
      </c>
      <c r="F196" s="15"/>
      <c r="G196" s="69">
        <v>20742817</v>
      </c>
      <c r="H196" s="16"/>
    </row>
    <row r="197" spans="1:8" ht="12.75">
      <c r="A197" s="82">
        <v>39234</v>
      </c>
      <c r="B197" s="16">
        <f t="shared" si="15"/>
        <v>20827.621999999999</v>
      </c>
      <c r="C197" s="10">
        <f t="shared" si="16"/>
        <v>376.65599999999904</v>
      </c>
      <c r="D197" s="5">
        <f t="shared" si="17"/>
        <v>1.8417516316833229</v>
      </c>
      <c r="E197" s="4" t="s">
        <v>55</v>
      </c>
      <c r="F197" s="15"/>
      <c r="G197" s="69">
        <v>20827622</v>
      </c>
      <c r="H197" s="16"/>
    </row>
    <row r="198" spans="1:8" ht="12.75">
      <c r="A198" s="82">
        <v>39326</v>
      </c>
      <c r="B198" s="16">
        <f t="shared" si="15"/>
        <v>20924.16</v>
      </c>
      <c r="C198" s="10">
        <f t="shared" si="16"/>
        <v>381.87800000000061</v>
      </c>
      <c r="D198" s="5">
        <f t="shared" si="17"/>
        <v>1.8589852870289718</v>
      </c>
      <c r="F198" s="15"/>
      <c r="G198" s="69">
        <v>20924160</v>
      </c>
      <c r="H198" s="16"/>
    </row>
    <row r="199" spans="1:8" ht="12.75">
      <c r="A199" s="81">
        <v>39417</v>
      </c>
      <c r="B199" s="16">
        <f t="shared" si="15"/>
        <v>21016.120999999999</v>
      </c>
      <c r="C199" s="10">
        <f t="shared" si="16"/>
        <v>388.57400000000052</v>
      </c>
      <c r="D199" s="5">
        <f t="shared" si="17"/>
        <v>1.8837625239685565</v>
      </c>
      <c r="F199" s="15"/>
      <c r="G199" s="69">
        <v>21016121</v>
      </c>
      <c r="H199" s="16"/>
    </row>
    <row r="200" spans="1:8" ht="12.75">
      <c r="A200" s="82">
        <v>39508</v>
      </c>
      <c r="B200" s="16">
        <f t="shared" si="15"/>
        <v>21148.928</v>
      </c>
      <c r="C200" s="10">
        <f t="shared" si="16"/>
        <v>406.11100000000079</v>
      </c>
      <c r="D200" s="5">
        <f t="shared" si="17"/>
        <v>1.9578391883802624</v>
      </c>
      <c r="F200" s="15"/>
      <c r="G200" s="69">
        <v>21148928</v>
      </c>
      <c r="H200" s="16"/>
    </row>
    <row r="201" spans="1:8" ht="12.75">
      <c r="A201" s="82">
        <v>39600</v>
      </c>
      <c r="B201" s="16">
        <f t="shared" si="15"/>
        <v>21249.199000000001</v>
      </c>
      <c r="C201" s="10">
        <f t="shared" si="16"/>
        <v>421.57700000000114</v>
      </c>
      <c r="D201" s="5">
        <f t="shared" si="17"/>
        <v>2.0241245015873801</v>
      </c>
      <c r="E201" s="4" t="s">
        <v>56</v>
      </c>
      <c r="F201" s="15"/>
      <c r="G201" s="69">
        <v>21249199</v>
      </c>
      <c r="H201" s="16"/>
    </row>
    <row r="202" spans="1:8" ht="12.75">
      <c r="A202" s="82">
        <v>39692</v>
      </c>
      <c r="B202" s="16">
        <f t="shared" si="15"/>
        <v>21366.048999999999</v>
      </c>
      <c r="C202" s="10">
        <f t="shared" si="16"/>
        <v>441.88899999999921</v>
      </c>
      <c r="D202" s="5">
        <f t="shared" si="17"/>
        <v>2.1118601654737716</v>
      </c>
      <c r="F202" s="15"/>
      <c r="G202" s="69">
        <v>21366049</v>
      </c>
      <c r="H202" s="16"/>
    </row>
    <row r="203" spans="1:8" ht="12.75">
      <c r="A203" s="81">
        <v>39783</v>
      </c>
      <c r="B203" s="16">
        <f t="shared" si="15"/>
        <v>21475.625</v>
      </c>
      <c r="C203" s="10">
        <f t="shared" si="16"/>
        <v>459.50400000000081</v>
      </c>
      <c r="D203" s="5">
        <f t="shared" si="17"/>
        <v>2.1864358318074011</v>
      </c>
      <c r="G203" s="69">
        <v>21475625</v>
      </c>
      <c r="H203" s="16"/>
    </row>
    <row r="204" spans="1:8" ht="12.75">
      <c r="A204" s="82">
        <v>39873</v>
      </c>
      <c r="B204" s="16">
        <f t="shared" si="15"/>
        <v>21601.675999999999</v>
      </c>
      <c r="C204" s="10">
        <f t="shared" si="16"/>
        <v>452.74799999999959</v>
      </c>
      <c r="D204" s="5">
        <f t="shared" si="17"/>
        <v>2.1407609879801015</v>
      </c>
      <c r="G204" s="69">
        <v>21601676</v>
      </c>
      <c r="H204" s="16"/>
    </row>
    <row r="205" spans="1:8" ht="12.75">
      <c r="A205" s="82">
        <v>39965</v>
      </c>
      <c r="B205" s="16">
        <f t="shared" si="15"/>
        <v>21691.652999999998</v>
      </c>
      <c r="C205" s="10">
        <f t="shared" si="16"/>
        <v>442.4539999999979</v>
      </c>
      <c r="D205" s="5">
        <f t="shared" si="17"/>
        <v>2.0822149578438172</v>
      </c>
      <c r="E205" s="4" t="s">
        <v>58</v>
      </c>
      <c r="G205" s="69">
        <v>21691653</v>
      </c>
      <c r="H205" s="16"/>
    </row>
    <row r="206" spans="1:8" ht="12.75">
      <c r="A206" s="82">
        <v>40057</v>
      </c>
      <c r="B206" s="16">
        <f t="shared" si="15"/>
        <v>21788.088</v>
      </c>
      <c r="C206" s="10">
        <f t="shared" si="16"/>
        <v>422.03900000000067</v>
      </c>
      <c r="D206" s="5">
        <f t="shared" si="17"/>
        <v>1.9752786301295231</v>
      </c>
      <c r="G206" s="69">
        <v>21788088</v>
      </c>
      <c r="H206" s="16"/>
    </row>
    <row r="207" spans="1:8" ht="12.75">
      <c r="A207" s="82">
        <v>40148</v>
      </c>
      <c r="B207" s="16">
        <f t="shared" si="15"/>
        <v>21865.623</v>
      </c>
      <c r="C207" s="10">
        <f t="shared" si="16"/>
        <v>389.99799999999959</v>
      </c>
      <c r="D207" s="5">
        <f t="shared" si="17"/>
        <v>1.8160030266872269</v>
      </c>
      <c r="G207" s="69">
        <v>21865623</v>
      </c>
      <c r="H207" s="16"/>
    </row>
    <row r="208" spans="1:8" ht="12.75">
      <c r="A208" s="82">
        <v>40238</v>
      </c>
      <c r="B208" s="16">
        <f t="shared" si="15"/>
        <v>21964.097000000002</v>
      </c>
      <c r="C208" s="10">
        <f t="shared" si="16"/>
        <v>362.4210000000021</v>
      </c>
      <c r="D208" s="5">
        <f t="shared" si="17"/>
        <v>1.6777448194297762</v>
      </c>
      <c r="G208" s="69">
        <v>21964097</v>
      </c>
      <c r="H208" s="16"/>
    </row>
    <row r="209" spans="1:8" ht="12.75">
      <c r="A209" s="82">
        <v>40330</v>
      </c>
      <c r="B209" s="16">
        <f t="shared" si="15"/>
        <v>22031.75</v>
      </c>
      <c r="C209" s="10">
        <f t="shared" si="16"/>
        <v>340.09700000000157</v>
      </c>
      <c r="D209" s="5">
        <f t="shared" si="17"/>
        <v>1.5678703693074993</v>
      </c>
      <c r="E209" s="4" t="s">
        <v>59</v>
      </c>
      <c r="G209" s="69">
        <v>22031750</v>
      </c>
      <c r="H209" s="16"/>
    </row>
    <row r="210" spans="1:8" ht="12.75">
      <c r="A210" s="82">
        <v>40422</v>
      </c>
      <c r="B210" s="16">
        <f t="shared" si="15"/>
        <v>22104.401999999998</v>
      </c>
      <c r="C210" s="10">
        <f t="shared" si="16"/>
        <v>316.31399999999849</v>
      </c>
      <c r="D210" s="5">
        <f t="shared" si="17"/>
        <v>1.4517749331653107</v>
      </c>
      <c r="G210" s="69">
        <v>22104402</v>
      </c>
      <c r="H210" s="16"/>
    </row>
    <row r="211" spans="1:8" ht="12.75">
      <c r="A211" s="82">
        <v>40513</v>
      </c>
      <c r="B211" s="16">
        <f t="shared" si="15"/>
        <v>22172.469000000001</v>
      </c>
      <c r="C211" s="10">
        <f t="shared" si="16"/>
        <v>306.84600000000137</v>
      </c>
      <c r="D211" s="5">
        <f t="shared" si="17"/>
        <v>1.4033261252149174</v>
      </c>
      <c r="G211" s="69">
        <v>22172469</v>
      </c>
      <c r="H211" s="16"/>
    </row>
    <row r="212" spans="1:8" ht="12.75">
      <c r="A212" s="82">
        <v>40603</v>
      </c>
      <c r="B212" s="16">
        <f t="shared" si="15"/>
        <v>22268.758000000002</v>
      </c>
      <c r="C212" s="10">
        <f t="shared" si="16"/>
        <v>304.66100000000006</v>
      </c>
      <c r="D212" s="5">
        <f t="shared" si="17"/>
        <v>1.3870863892105518</v>
      </c>
      <c r="G212" s="69">
        <v>22268758</v>
      </c>
      <c r="H212" s="16"/>
    </row>
    <row r="213" spans="1:8" ht="12.75">
      <c r="A213" s="82">
        <v>40695</v>
      </c>
      <c r="B213" s="16">
        <f t="shared" si="15"/>
        <v>22340.024000000001</v>
      </c>
      <c r="C213" s="10">
        <f t="shared" si="16"/>
        <v>308.27400000000125</v>
      </c>
      <c r="D213" s="5">
        <f t="shared" si="17"/>
        <v>1.3992261168540949</v>
      </c>
      <c r="E213" s="4" t="s">
        <v>60</v>
      </c>
      <c r="G213" s="69">
        <v>22340024</v>
      </c>
      <c r="H213" s="16"/>
    </row>
    <row r="214" spans="1:8" ht="12.75">
      <c r="A214" s="82">
        <v>40787</v>
      </c>
      <c r="B214" s="16">
        <f t="shared" si="15"/>
        <v>22432.771000000001</v>
      </c>
      <c r="C214" s="10">
        <f t="shared" si="16"/>
        <v>328.36900000000242</v>
      </c>
      <c r="D214" s="5">
        <f t="shared" si="17"/>
        <v>1.4855366817885454</v>
      </c>
      <c r="G214" s="69">
        <v>22432771</v>
      </c>
      <c r="H214" s="16"/>
    </row>
    <row r="215" spans="1:8" ht="12.75">
      <c r="A215" s="82">
        <v>40878</v>
      </c>
      <c r="B215" s="16">
        <f t="shared" si="15"/>
        <v>22522.197</v>
      </c>
      <c r="C215" s="10">
        <f t="shared" si="16"/>
        <v>349.72799999999916</v>
      </c>
      <c r="D215" s="5">
        <f t="shared" si="17"/>
        <v>1.5773074257088808</v>
      </c>
      <c r="G215" s="69">
        <v>22522197</v>
      </c>
      <c r="H215" s="16"/>
    </row>
    <row r="216" spans="1:8" ht="12.75">
      <c r="A216" s="82">
        <v>40969</v>
      </c>
      <c r="B216" s="16">
        <f t="shared" si="15"/>
        <v>22640.942999999999</v>
      </c>
      <c r="C216" s="10">
        <f t="shared" si="16"/>
        <v>372.18499999999767</v>
      </c>
      <c r="D216" s="5">
        <f t="shared" si="17"/>
        <v>1.6713325458024997</v>
      </c>
      <c r="G216" s="69">
        <v>22640943</v>
      </c>
      <c r="H216" s="16"/>
    </row>
    <row r="217" spans="1:8" ht="12.75">
      <c r="A217" s="82">
        <v>41061</v>
      </c>
      <c r="B217" s="16">
        <f t="shared" si="15"/>
        <v>22733.465</v>
      </c>
      <c r="C217" s="10">
        <f t="shared" si="16"/>
        <v>393.44099999999889</v>
      </c>
      <c r="D217" s="5">
        <f t="shared" si="17"/>
        <v>1.7611485108520952</v>
      </c>
      <c r="E217" s="4" t="s">
        <v>63</v>
      </c>
      <c r="G217" s="69">
        <v>22733465</v>
      </c>
      <c r="H217" s="16"/>
    </row>
    <row r="218" spans="1:8" ht="12.75">
      <c r="A218" s="82">
        <v>41153</v>
      </c>
      <c r="B218" s="16">
        <f t="shared" si="15"/>
        <v>22833.921999999999</v>
      </c>
      <c r="C218" s="10">
        <f t="shared" si="16"/>
        <v>401.15099999999802</v>
      </c>
      <c r="D218" s="5">
        <f t="shared" si="17"/>
        <v>1.7882365045316817</v>
      </c>
      <c r="G218" s="69">
        <v>22833922</v>
      </c>
      <c r="H218" s="16"/>
    </row>
    <row r="219" spans="1:8" ht="12.75">
      <c r="A219" s="82">
        <v>41244</v>
      </c>
      <c r="B219" s="16">
        <f t="shared" si="15"/>
        <v>22928.023000000001</v>
      </c>
      <c r="C219" s="10">
        <f t="shared" si="16"/>
        <v>405.82600000000093</v>
      </c>
      <c r="D219" s="5">
        <f t="shared" si="17"/>
        <v>1.8018934831268894</v>
      </c>
      <c r="G219" s="69">
        <v>22928023</v>
      </c>
      <c r="H219" s="16"/>
    </row>
    <row r="220" spans="1:8" ht="12.75">
      <c r="A220" s="82">
        <v>41334</v>
      </c>
      <c r="B220" s="16">
        <f t="shared" si="15"/>
        <v>23043.004000000001</v>
      </c>
      <c r="C220" s="10">
        <f t="shared" si="16"/>
        <v>402.06100000000151</v>
      </c>
      <c r="D220" s="5">
        <f t="shared" si="17"/>
        <v>1.7758138430894945</v>
      </c>
      <c r="G220" s="69">
        <v>23043004</v>
      </c>
      <c r="H220" s="16"/>
    </row>
    <row r="221" spans="1:8" ht="12.75">
      <c r="A221" s="82">
        <v>41426</v>
      </c>
      <c r="B221" s="16">
        <f t="shared" si="15"/>
        <v>23128.129000000001</v>
      </c>
      <c r="C221" s="10">
        <f t="shared" ref="C221:C241" si="18">B221-B217</f>
        <v>394.66400000000067</v>
      </c>
      <c r="D221" s="5">
        <f t="shared" ref="D221:D239" si="19">B221/B217*100-100</f>
        <v>1.7360485961994954</v>
      </c>
      <c r="E221" s="4" t="s">
        <v>64</v>
      </c>
      <c r="G221" s="69">
        <v>23128129</v>
      </c>
      <c r="H221" s="16"/>
    </row>
    <row r="222" spans="1:8" ht="12.75">
      <c r="A222" s="82">
        <v>41518</v>
      </c>
      <c r="B222" s="16">
        <f t="shared" ref="B222:B239" si="20">G222/1000</f>
        <v>23220.231</v>
      </c>
      <c r="C222" s="10">
        <f t="shared" si="18"/>
        <v>386.30900000000111</v>
      </c>
      <c r="D222" s="5">
        <f t="shared" si="19"/>
        <v>1.6918206167122634</v>
      </c>
      <c r="G222" s="69">
        <v>23220231</v>
      </c>
      <c r="H222" s="16"/>
    </row>
    <row r="223" spans="1:8" ht="12.75">
      <c r="A223" s="82">
        <v>41609</v>
      </c>
      <c r="B223" s="16">
        <f t="shared" si="20"/>
        <v>23297.776999999998</v>
      </c>
      <c r="C223" s="10">
        <f t="shared" si="18"/>
        <v>369.75399999999718</v>
      </c>
      <c r="D223" s="5">
        <f t="shared" si="19"/>
        <v>1.6126728414394904</v>
      </c>
      <c r="G223" s="69">
        <v>23297777</v>
      </c>
      <c r="H223" s="16"/>
    </row>
    <row r="224" spans="1:8" ht="12.75">
      <c r="A224" s="82">
        <v>41699</v>
      </c>
      <c r="B224" s="16">
        <f t="shared" si="20"/>
        <v>23406.192999999999</v>
      </c>
      <c r="C224" s="10">
        <f t="shared" si="18"/>
        <v>363.18899999999849</v>
      </c>
      <c r="D224" s="5">
        <f t="shared" si="19"/>
        <v>1.5761356462030705</v>
      </c>
      <c r="G224" s="69">
        <v>23406193</v>
      </c>
      <c r="H224" s="16"/>
    </row>
    <row r="225" spans="1:12" ht="12.75">
      <c r="A225" s="82">
        <v>41791</v>
      </c>
      <c r="B225" s="16">
        <f t="shared" si="20"/>
        <v>23475.686000000002</v>
      </c>
      <c r="C225" s="10">
        <f t="shared" si="18"/>
        <v>347.5570000000007</v>
      </c>
      <c r="D225" s="5">
        <f t="shared" si="19"/>
        <v>1.5027458554905309</v>
      </c>
      <c r="E225" s="4" t="s">
        <v>65</v>
      </c>
      <c r="G225" s="69">
        <v>23475686</v>
      </c>
      <c r="H225" s="16"/>
    </row>
    <row r="226" spans="1:12" ht="12.75">
      <c r="A226" s="82">
        <v>41883</v>
      </c>
      <c r="B226" s="16">
        <f t="shared" si="20"/>
        <v>23562.901000000002</v>
      </c>
      <c r="C226" s="10">
        <f t="shared" si="18"/>
        <v>342.67000000000189</v>
      </c>
      <c r="D226" s="5">
        <f t="shared" si="19"/>
        <v>1.4757389795131814</v>
      </c>
      <c r="G226" s="69">
        <v>23562901</v>
      </c>
      <c r="H226" s="16"/>
    </row>
    <row r="227" spans="1:12" ht="12.75">
      <c r="A227" s="82">
        <v>41974</v>
      </c>
      <c r="B227" s="16">
        <f t="shared" si="20"/>
        <v>23640.330999999998</v>
      </c>
      <c r="C227" s="10">
        <f t="shared" si="18"/>
        <v>342.55400000000009</v>
      </c>
      <c r="D227" s="5">
        <f t="shared" si="19"/>
        <v>1.4703291219587271</v>
      </c>
      <c r="G227" s="69">
        <v>23640331</v>
      </c>
      <c r="H227" s="16"/>
    </row>
    <row r="228" spans="1:12" ht="12.75">
      <c r="A228" s="82">
        <v>42064</v>
      </c>
      <c r="B228" s="16">
        <f t="shared" si="20"/>
        <v>23745.629000000001</v>
      </c>
      <c r="C228" s="10">
        <f t="shared" si="18"/>
        <v>339.43600000000151</v>
      </c>
      <c r="D228" s="5">
        <f t="shared" si="19"/>
        <v>1.450197390066819</v>
      </c>
      <c r="G228" s="69">
        <v>23745629</v>
      </c>
      <c r="H228" s="16"/>
    </row>
    <row r="229" spans="1:12" ht="12.75">
      <c r="A229" s="82">
        <v>42156</v>
      </c>
      <c r="B229" s="16">
        <f t="shared" si="20"/>
        <v>23815.994999999999</v>
      </c>
      <c r="C229" s="10">
        <f t="shared" si="18"/>
        <v>340.30899999999747</v>
      </c>
      <c r="D229" s="5">
        <f t="shared" si="19"/>
        <v>1.4496232399768871</v>
      </c>
      <c r="E229" s="4" t="s">
        <v>75</v>
      </c>
      <c r="G229" s="69">
        <v>23815995</v>
      </c>
      <c r="H229" s="16"/>
    </row>
    <row r="230" spans="1:12" ht="12.75">
      <c r="A230" s="82">
        <v>42248</v>
      </c>
      <c r="B230" s="16">
        <f t="shared" si="20"/>
        <v>23904.271000000001</v>
      </c>
      <c r="C230" s="10">
        <f t="shared" si="18"/>
        <v>341.36999999999898</v>
      </c>
      <c r="D230" s="5">
        <f t="shared" si="19"/>
        <v>1.4487604900601951</v>
      </c>
      <c r="G230" s="69">
        <v>23904271</v>
      </c>
      <c r="H230" s="16"/>
    </row>
    <row r="231" spans="1:12" ht="12.75">
      <c r="A231" s="82">
        <v>42339</v>
      </c>
      <c r="B231" s="16">
        <f t="shared" si="20"/>
        <v>23984.580999999998</v>
      </c>
      <c r="C231" s="10">
        <f t="shared" si="18"/>
        <v>344.25</v>
      </c>
      <c r="D231" s="5">
        <f t="shared" si="19"/>
        <v>1.4561978848773407</v>
      </c>
      <c r="G231" s="69">
        <v>23984581</v>
      </c>
      <c r="H231" s="16"/>
    </row>
    <row r="232" spans="1:12" ht="12.75">
      <c r="A232" s="82">
        <v>42430</v>
      </c>
      <c r="B232" s="16">
        <f t="shared" si="20"/>
        <v>24103.424999999999</v>
      </c>
      <c r="C232" s="10">
        <f t="shared" si="18"/>
        <v>357.79599999999846</v>
      </c>
      <c r="D232" s="5">
        <f t="shared" si="19"/>
        <v>1.5067867858964661</v>
      </c>
      <c r="G232" s="69">
        <v>24103425</v>
      </c>
      <c r="H232" s="16"/>
    </row>
    <row r="233" spans="1:12" ht="12.75">
      <c r="A233" s="82">
        <v>42522</v>
      </c>
      <c r="B233" s="16">
        <f t="shared" si="20"/>
        <v>24190.906999999999</v>
      </c>
      <c r="C233" s="10">
        <f t="shared" si="18"/>
        <v>374.91200000000026</v>
      </c>
      <c r="D233" s="5">
        <f t="shared" si="19"/>
        <v>1.5742025474896053</v>
      </c>
      <c r="E233" s="4" t="s">
        <v>76</v>
      </c>
      <c r="G233" s="69">
        <v>24190907</v>
      </c>
      <c r="H233" s="16"/>
      <c r="L233" s="75"/>
    </row>
    <row r="234" spans="1:12" ht="12.75">
      <c r="A234" s="82">
        <v>42614</v>
      </c>
      <c r="B234" s="16">
        <f t="shared" si="20"/>
        <v>24299.852999999999</v>
      </c>
      <c r="C234" s="10">
        <f t="shared" si="18"/>
        <v>395.58199999999852</v>
      </c>
      <c r="D234" s="5">
        <f t="shared" si="19"/>
        <v>1.6548590835503916</v>
      </c>
      <c r="G234" s="69">
        <v>24299853</v>
      </c>
      <c r="H234" s="16"/>
      <c r="J234" s="75"/>
      <c r="L234" s="76"/>
    </row>
    <row r="235" spans="1:12" ht="12.75">
      <c r="A235" s="82">
        <v>42705</v>
      </c>
      <c r="B235" s="16">
        <f t="shared" si="20"/>
        <v>24389.684000000001</v>
      </c>
      <c r="C235" s="10">
        <f t="shared" si="18"/>
        <v>405.10300000000279</v>
      </c>
      <c r="D235" s="5">
        <f t="shared" si="19"/>
        <v>1.689014287971105</v>
      </c>
      <c r="G235" s="69">
        <v>24389684</v>
      </c>
      <c r="J235" s="75"/>
      <c r="L235" s="76"/>
    </row>
    <row r="236" spans="1:12" ht="12.75">
      <c r="A236" s="82">
        <v>42795</v>
      </c>
      <c r="B236" s="16">
        <f t="shared" si="20"/>
        <v>24518.355</v>
      </c>
      <c r="C236" s="10">
        <f t="shared" si="18"/>
        <v>414.93000000000029</v>
      </c>
      <c r="D236" s="5">
        <f t="shared" si="19"/>
        <v>1.7214565979731162</v>
      </c>
      <c r="G236" s="69">
        <v>24518355</v>
      </c>
      <c r="J236" s="75"/>
      <c r="L236" s="76"/>
    </row>
    <row r="237" spans="1:12" ht="12.75">
      <c r="A237" s="82">
        <v>42887</v>
      </c>
      <c r="B237" s="16">
        <f t="shared" si="20"/>
        <v>24601.86</v>
      </c>
      <c r="C237" s="10">
        <f t="shared" si="18"/>
        <v>410.95300000000134</v>
      </c>
      <c r="D237" s="5">
        <f t="shared" si="19"/>
        <v>1.6987912028267402</v>
      </c>
      <c r="E237" s="4" t="s">
        <v>77</v>
      </c>
      <c r="G237" s="69">
        <v>24601860</v>
      </c>
      <c r="H237" s="67"/>
      <c r="J237" s="75"/>
      <c r="L237" s="76"/>
    </row>
    <row r="238" spans="1:12" ht="12.75">
      <c r="A238" s="82">
        <v>42979</v>
      </c>
      <c r="B238" s="16">
        <f t="shared" si="20"/>
        <v>24701.882000000001</v>
      </c>
      <c r="C238" s="10">
        <f t="shared" si="18"/>
        <v>402.02900000000227</v>
      </c>
      <c r="D238" s="5">
        <f t="shared" si="19"/>
        <v>1.6544503376213981</v>
      </c>
      <c r="G238" s="69">
        <v>24701882</v>
      </c>
      <c r="H238" s="67"/>
      <c r="J238" s="75"/>
      <c r="L238" s="76"/>
    </row>
    <row r="239" spans="1:12" ht="12.75">
      <c r="A239" s="82">
        <v>43070</v>
      </c>
      <c r="B239" s="16">
        <f t="shared" si="20"/>
        <v>24773.35</v>
      </c>
      <c r="C239" s="10">
        <f t="shared" si="18"/>
        <v>383.66599999999744</v>
      </c>
      <c r="D239" s="5">
        <f t="shared" si="19"/>
        <v>1.5730667113193988</v>
      </c>
      <c r="G239" s="69">
        <v>24773350</v>
      </c>
      <c r="H239" s="67"/>
      <c r="J239" s="75"/>
      <c r="L239" s="76"/>
    </row>
    <row r="240" spans="1:12" ht="12.75">
      <c r="A240" s="82">
        <v>43160</v>
      </c>
      <c r="B240" s="16">
        <f t="shared" ref="B240:B241" si="21">G240/1000</f>
        <v>24898.631000000001</v>
      </c>
      <c r="C240" s="10">
        <f t="shared" si="18"/>
        <v>380.27600000000166</v>
      </c>
      <c r="D240" s="5">
        <f t="shared" ref="D240:D241" si="22">B240/B236*100-100</f>
        <v>1.5509849661610673</v>
      </c>
      <c r="G240" s="69">
        <v>24898631</v>
      </c>
      <c r="H240" s="68"/>
      <c r="J240" s="75"/>
      <c r="L240" s="76"/>
    </row>
    <row r="241" spans="1:12" ht="12.75">
      <c r="A241" s="82">
        <v>43252</v>
      </c>
      <c r="B241" s="16">
        <f t="shared" si="21"/>
        <v>24982.687999999998</v>
      </c>
      <c r="C241" s="10">
        <f t="shared" si="18"/>
        <v>380.8279999999977</v>
      </c>
      <c r="D241" s="5">
        <f t="shared" si="22"/>
        <v>1.5479642596128826</v>
      </c>
      <c r="E241" s="4" t="s">
        <v>78</v>
      </c>
      <c r="G241" s="69">
        <v>24982688</v>
      </c>
      <c r="H241" s="68"/>
      <c r="J241" s="75"/>
      <c r="L241" s="76"/>
    </row>
    <row r="242" spans="1:12" ht="12.75">
      <c r="A242" s="82">
        <f>EDATE(A241,3)</f>
        <v>43344</v>
      </c>
      <c r="B242" s="72">
        <v>25089.7</v>
      </c>
      <c r="C242" s="10">
        <f>IF($G242&gt;0,B242-B238,"")</f>
        <v>387.8179999999993</v>
      </c>
      <c r="D242" s="5">
        <f>IF($G242&gt;0,B242/B238*100-100,"")</f>
        <v>1.5699937356999669</v>
      </c>
      <c r="E242" s="4" t="str">
        <f t="shared" ref="E242" si="23">IF(MONTH(A242)=6,YEAR(A242)-1&amp;"-"&amp;MOD(YEAR(A242),100),"")</f>
        <v/>
      </c>
      <c r="G242" s="69">
        <v>25092722</v>
      </c>
      <c r="H242" s="68"/>
      <c r="J242" s="75"/>
      <c r="L242" s="76"/>
    </row>
    <row r="243" spans="1:12" ht="12.75">
      <c r="A243" s="82">
        <f t="shared" ref="A243:A252" si="24">EDATE(A242,3)</f>
        <v>43435</v>
      </c>
      <c r="B243" s="72">
        <v>25171.3</v>
      </c>
      <c r="C243" s="10">
        <f t="shared" ref="C243:C244" si="25">IF($G243&gt;0,B243-B239,"")</f>
        <v>397.95000000000073</v>
      </c>
      <c r="D243" s="5">
        <f t="shared" ref="D243:D244" si="26">IF($G243&gt;0,B243/B239*100-100,"")</f>
        <v>1.6063632895833706</v>
      </c>
      <c r="E243" s="4" t="str">
        <f t="shared" ref="E243:E246" si="27">IF(MONTH(A243)=6,YEAR(A243)-1&amp;"-"&amp;MOD(YEAR(A243),100),"")</f>
        <v/>
      </c>
      <c r="G243" s="69">
        <v>25172336</v>
      </c>
      <c r="H243" s="68"/>
      <c r="J243" s="75"/>
      <c r="L243" s="76"/>
    </row>
    <row r="244" spans="1:12" ht="12.75">
      <c r="A244" s="82">
        <f t="shared" si="24"/>
        <v>43525</v>
      </c>
      <c r="B244" s="72">
        <v>25293</v>
      </c>
      <c r="C244" s="10">
        <f t="shared" si="25"/>
        <v>394.36899999999878</v>
      </c>
      <c r="D244" s="5">
        <f t="shared" si="26"/>
        <v>1.5838983275827445</v>
      </c>
      <c r="E244" s="4" t="str">
        <f t="shared" si="27"/>
        <v/>
      </c>
      <c r="G244" s="69">
        <v>25286937</v>
      </c>
      <c r="H244" s="68"/>
      <c r="J244" s="75"/>
      <c r="L244" s="76"/>
    </row>
    <row r="245" spans="1:12" ht="12.75">
      <c r="A245" s="82">
        <f t="shared" si="24"/>
        <v>43617</v>
      </c>
      <c r="B245" s="72">
        <v>25365.7</v>
      </c>
      <c r="C245" s="75">
        <v>383.1</v>
      </c>
      <c r="D245" s="77">
        <v>1.53</v>
      </c>
      <c r="E245" s="4" t="str">
        <f t="shared" si="27"/>
        <v>2018-19</v>
      </c>
      <c r="G245" s="69">
        <v>25357553</v>
      </c>
      <c r="H245" s="68"/>
      <c r="I245" s="74"/>
      <c r="J245" s="75"/>
      <c r="L245" s="76"/>
    </row>
    <row r="246" spans="1:12" ht="12.75">
      <c r="A246" s="82">
        <f t="shared" si="24"/>
        <v>43709</v>
      </c>
      <c r="B246" s="87">
        <v>25472.3</v>
      </c>
      <c r="C246" s="75">
        <v>382.6</v>
      </c>
      <c r="D246" s="77">
        <v>1.52</v>
      </c>
      <c r="E246" s="4" t="str">
        <f t="shared" si="27"/>
        <v/>
      </c>
      <c r="G246" s="69">
        <v>25451935</v>
      </c>
      <c r="I246" s="74"/>
      <c r="J246" s="75"/>
      <c r="L246" s="76"/>
    </row>
    <row r="247" spans="1:12" ht="12.75">
      <c r="A247" s="82">
        <f t="shared" si="24"/>
        <v>43800</v>
      </c>
      <c r="B247" s="87">
        <v>25557.9</v>
      </c>
      <c r="C247" s="75">
        <v>386.6</v>
      </c>
      <c r="D247" s="77">
        <v>1.54</v>
      </c>
      <c r="E247" s="4" t="str">
        <f t="shared" ref="E247:E252" si="28">IF(MONTH(A247)=6,YEAR(A247)-1&amp;"-"&amp;MOD(YEAR(A247),100),"")</f>
        <v/>
      </c>
      <c r="G247" s="69">
        <v>25522169</v>
      </c>
      <c r="I247" s="74"/>
      <c r="J247" s="75"/>
      <c r="L247" s="76"/>
    </row>
    <row r="248" spans="1:12" ht="14.25">
      <c r="A248" s="82">
        <f t="shared" si="24"/>
        <v>43891</v>
      </c>
      <c r="B248" s="87">
        <v>25668.7</v>
      </c>
      <c r="C248" s="75">
        <v>375.7</v>
      </c>
      <c r="D248" s="77">
        <v>1.49</v>
      </c>
      <c r="E248" s="4" t="str">
        <f t="shared" si="28"/>
        <v/>
      </c>
      <c r="G248" s="70">
        <v>25649985</v>
      </c>
      <c r="I248" s="74"/>
      <c r="J248" s="75"/>
      <c r="L248" s="76"/>
    </row>
    <row r="249" spans="1:12" ht="14.25">
      <c r="A249" s="82">
        <f t="shared" si="24"/>
        <v>43983</v>
      </c>
      <c r="B249" s="87">
        <v>25693.3</v>
      </c>
      <c r="C249" s="75">
        <v>327.5</v>
      </c>
      <c r="D249" s="77">
        <v>1.29</v>
      </c>
      <c r="E249" s="4" t="str">
        <f t="shared" si="28"/>
        <v>2019-20</v>
      </c>
      <c r="G249" s="70">
        <v>25687041</v>
      </c>
      <c r="I249" s="74"/>
      <c r="J249" s="75"/>
      <c r="L249" s="76"/>
    </row>
    <row r="250" spans="1:12" ht="14.25">
      <c r="A250" s="82">
        <f t="shared" si="24"/>
        <v>44075</v>
      </c>
      <c r="B250" s="87">
        <v>25681.3</v>
      </c>
      <c r="C250" s="75">
        <v>209</v>
      </c>
      <c r="D250" s="77">
        <v>0.82</v>
      </c>
      <c r="E250" s="4" t="str">
        <f t="shared" si="28"/>
        <v/>
      </c>
      <c r="G250" s="70">
        <v>25693059</v>
      </c>
      <c r="I250" s="74"/>
      <c r="J250" s="75"/>
      <c r="L250" s="76"/>
    </row>
    <row r="251" spans="1:12" ht="12.75">
      <c r="A251" s="82">
        <f t="shared" si="24"/>
        <v>44166</v>
      </c>
      <c r="B251" s="87">
        <v>25683.599999999999</v>
      </c>
      <c r="C251" s="75">
        <v>125.6</v>
      </c>
      <c r="D251" s="77">
        <v>0.49</v>
      </c>
      <c r="E251" s="4" t="str">
        <f t="shared" si="28"/>
        <v/>
      </c>
      <c r="G251" s="66"/>
      <c r="I251" s="74"/>
      <c r="J251" s="75"/>
      <c r="L251" s="76"/>
    </row>
    <row r="252" spans="1:12">
      <c r="A252" s="82">
        <f t="shared" si="24"/>
        <v>44256</v>
      </c>
      <c r="B252" s="87">
        <v>25704.6</v>
      </c>
      <c r="C252" s="75">
        <v>35.9</v>
      </c>
      <c r="D252" s="77">
        <v>0.14000000000000001</v>
      </c>
      <c r="E252" s="4" t="str">
        <f t="shared" si="28"/>
        <v/>
      </c>
      <c r="G252" s="85">
        <v>25704340</v>
      </c>
    </row>
    <row r="253" spans="1:12">
      <c r="A253" s="82">
        <f t="shared" ref="A253:A257" si="29">EDATE(A252,3)</f>
        <v>44348</v>
      </c>
      <c r="B253" s="87">
        <v>25738.1</v>
      </c>
      <c r="C253" s="75">
        <v>44.9</v>
      </c>
      <c r="D253" s="77">
        <v>0.17</v>
      </c>
      <c r="E253" s="4" t="str">
        <f t="shared" ref="E253" si="30">IF(MONTH(A253)=6,YEAR(A253)-1&amp;"-"&amp;MOD(YEAR(A253),100),"")</f>
        <v>2020-21</v>
      </c>
      <c r="G253" s="86">
        <v>25739256</v>
      </c>
    </row>
    <row r="254" spans="1:12">
      <c r="A254" s="82">
        <f t="shared" si="29"/>
        <v>44440</v>
      </c>
      <c r="B254" s="87">
        <v>25750.2</v>
      </c>
      <c r="C254" s="75">
        <v>68.900000000000006</v>
      </c>
      <c r="D254" s="77">
        <v>0.27</v>
      </c>
      <c r="E254" s="4" t="str">
        <f t="shared" ref="E254" si="31">IF(MONTH(A254)=6,YEAR(A254)-1&amp;"-"&amp;MOD(YEAR(A254),100),"")</f>
        <v/>
      </c>
      <c r="G254" s="86">
        <v>25739256</v>
      </c>
    </row>
    <row r="255" spans="1:12">
      <c r="A255" s="82">
        <f t="shared" si="29"/>
        <v>44531</v>
      </c>
    </row>
    <row r="256" spans="1:12">
      <c r="A256" s="82">
        <f t="shared" si="29"/>
        <v>44621</v>
      </c>
    </row>
    <row r="257" spans="1:5">
      <c r="A257" s="82">
        <f t="shared" si="29"/>
        <v>44713</v>
      </c>
      <c r="E257" s="4" t="s">
        <v>101</v>
      </c>
    </row>
    <row r="259" spans="1:5">
      <c r="A259" s="33" t="s">
        <v>100</v>
      </c>
    </row>
    <row r="261" spans="1:5">
      <c r="A261" s="83" t="s">
        <v>96</v>
      </c>
      <c r="B261" s="73">
        <v>44637</v>
      </c>
    </row>
    <row r="262" spans="1:5" ht="14.25">
      <c r="A262" s="84" t="s">
        <v>97</v>
      </c>
      <c r="B262" s="73">
        <v>44740</v>
      </c>
    </row>
  </sheetData>
  <phoneticPr fontId="0" type="noConversion"/>
  <conditionalFormatting sqref="C10:C95">
    <cfRule type="top10" priority="3" stopIfTrue="1" rank="2"/>
  </conditionalFormatting>
  <hyperlinks>
    <hyperlink ref="A3" r:id="rId1" xr:uid="{00000000-0004-0000-0100-000000000000}"/>
  </hyperlinks>
  <printOptions horizontalCentered="1"/>
  <pageMargins left="0.5" right="0.5" top="0.75" bottom="0.5" header="0.25" footer="0.5"/>
  <pageSetup paperSize="9" orientation="portrait" r:id="rId2"/>
  <headerFooter alignWithMargins="0">
    <oddHeader>&amp;C&amp;"NewCenturySchlbk,Regular"&amp;9Statistics Group
Department of the Parliamentary Library</oddHeader>
    <oddFooter>&amp;C&amp;9Prepared at client request - not for attribution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7.1 Page</vt:lpstr>
      <vt:lpstr>7.1 Data</vt:lpstr>
      <vt:lpstr>firstrow</vt:lpstr>
      <vt:lpstr>lastrow</vt:lpstr>
      <vt:lpstr>next_update</vt:lpstr>
      <vt:lpstr>'7.1 Page'!Print_Area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Bellwood, Toby (DPS)</dc:creator>
  <cp:lastModifiedBy>McGann, Christopher (DPS)</cp:lastModifiedBy>
  <cp:lastPrinted>2021-03-31T02:20:12Z</cp:lastPrinted>
  <dcterms:created xsi:type="dcterms:W3CDTF">2002-03-12T04:53:44Z</dcterms:created>
  <dcterms:modified xsi:type="dcterms:W3CDTF">2022-03-29T04:11:35Z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4ea0fa-41da-4eb0-b95e-07c328641c0b_Enabled">
    <vt:lpwstr>true</vt:lpwstr>
  </property>
  <property fmtid="{D5CDD505-2E9C-101B-9397-08002B2CF9AE}" pid="3" name="MSIP_Label_234ea0fa-41da-4eb0-b95e-07c328641c0b_SetDate">
    <vt:lpwstr>2022-01-18T04:08:37Z</vt:lpwstr>
  </property>
  <property fmtid="{D5CDD505-2E9C-101B-9397-08002B2CF9AE}" pid="4" name="MSIP_Label_234ea0fa-41da-4eb0-b95e-07c328641c0b_Method">
    <vt:lpwstr>Standard</vt:lpwstr>
  </property>
  <property fmtid="{D5CDD505-2E9C-101B-9397-08002B2CF9AE}" pid="5" name="MSIP_Label_234ea0fa-41da-4eb0-b95e-07c328641c0b_Name">
    <vt:lpwstr>BLANK</vt:lpwstr>
  </property>
  <property fmtid="{D5CDD505-2E9C-101B-9397-08002B2CF9AE}" pid="6" name="MSIP_Label_234ea0fa-41da-4eb0-b95e-07c328641c0b_SiteId">
    <vt:lpwstr>f6214c15-3a99-47d1-b862-c9648e927316</vt:lpwstr>
  </property>
  <property fmtid="{D5CDD505-2E9C-101B-9397-08002B2CF9AE}" pid="7" name="MSIP_Label_234ea0fa-41da-4eb0-b95e-07c328641c0b_ActionId">
    <vt:lpwstr>d73540b2-77f3-44d3-9907-6b4db0d3a7e5</vt:lpwstr>
  </property>
  <property fmtid="{D5CDD505-2E9C-101B-9397-08002B2CF9AE}" pid="8" name="MSIP_Label_234ea0fa-41da-4eb0-b95e-07c328641c0b_ContentBits">
    <vt:lpwstr>0</vt:lpwstr>
  </property>
</Properties>
</file>